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D:\Townsview - Cafeteria (2024-2025)\"/>
    </mc:Choice>
  </mc:AlternateContent>
  <xr:revisionPtr revIDLastSave="0" documentId="8_{4A87C39E-BD73-4C34-AE01-5B03E813FB4B}" xr6:coauthVersionLast="47" xr6:coauthVersionMax="47" xr10:uidLastSave="{00000000-0000-0000-0000-000000000000}"/>
  <bookViews>
    <workbookView xWindow="732" yWindow="732" windowWidth="17280" windowHeight="8964" tabRatio="869" firstSheet="1" activeTab="1" xr2:uid="{00000000-000D-0000-FFFF-FFFF00000000}"/>
  </bookViews>
  <sheets>
    <sheet name="3 Week Menu Posting P-12 " sheetId="38" state="hidden" r:id="rId1"/>
    <sheet name="2 Week Menu Posting NB" sheetId="50" r:id="rId2"/>
    <sheet name="Daily Items Posting Price List" sheetId="46" r:id="rId3"/>
    <sheet name="Daily Items P-12 Price List " sheetId="36" state="hidden" r:id="rId4"/>
    <sheet name="Mains K-12" sheetId="37" state="hidden" r:id="rId5"/>
    <sheet name="4 Week Menu Posting" sheetId="29" state="hidden" r:id="rId6"/>
    <sheet name="Core Menu" sheetId="39" state="hidden" r:id="rId7"/>
  </sheets>
  <definedNames>
    <definedName name="__bookmark_10" localSheetId="6">#REF!</definedName>
    <definedName name="__bookmark_10">#REF!</definedName>
    <definedName name="__bookmark_100" localSheetId="6">#REF!</definedName>
    <definedName name="__bookmark_100">#REF!</definedName>
    <definedName name="__bookmark_101" localSheetId="6">#REF!</definedName>
    <definedName name="__bookmark_101">#REF!</definedName>
    <definedName name="__bookmark_102" localSheetId="6">#REF!</definedName>
    <definedName name="__bookmark_102">#REF!</definedName>
    <definedName name="__bookmark_103" localSheetId="6">#REF!</definedName>
    <definedName name="__bookmark_103">#REF!</definedName>
    <definedName name="__bookmark_104" localSheetId="6">#REF!</definedName>
    <definedName name="__bookmark_104">#REF!</definedName>
    <definedName name="__bookmark_105" localSheetId="6">#REF!</definedName>
    <definedName name="__bookmark_105">#REF!</definedName>
    <definedName name="__bookmark_106" localSheetId="6">#REF!</definedName>
    <definedName name="__bookmark_106">#REF!</definedName>
    <definedName name="__bookmark_107" localSheetId="6">#REF!</definedName>
    <definedName name="__bookmark_107">#REF!</definedName>
    <definedName name="__bookmark_108" localSheetId="6">#REF!</definedName>
    <definedName name="__bookmark_108">#REF!</definedName>
    <definedName name="__bookmark_109" localSheetId="6">#REF!</definedName>
    <definedName name="__bookmark_109">#REF!</definedName>
    <definedName name="__bookmark_11" localSheetId="6">#REF!</definedName>
    <definedName name="__bookmark_11">#REF!</definedName>
    <definedName name="__bookmark_110" localSheetId="6">#REF!</definedName>
    <definedName name="__bookmark_110">#REF!</definedName>
    <definedName name="__bookmark_111" localSheetId="6">#REF!</definedName>
    <definedName name="__bookmark_111">#REF!</definedName>
    <definedName name="__bookmark_112" localSheetId="6">#REF!</definedName>
    <definedName name="__bookmark_112">#REF!</definedName>
    <definedName name="__bookmark_113" localSheetId="6">#REF!</definedName>
    <definedName name="__bookmark_113">#REF!</definedName>
    <definedName name="__bookmark_114" localSheetId="6">#REF!</definedName>
    <definedName name="__bookmark_114">#REF!</definedName>
    <definedName name="__bookmark_115" localSheetId="6">#REF!</definedName>
    <definedName name="__bookmark_115">#REF!</definedName>
    <definedName name="__bookmark_12" localSheetId="6">#REF!</definedName>
    <definedName name="__bookmark_12">#REF!</definedName>
    <definedName name="__bookmark_13" localSheetId="6">#REF!</definedName>
    <definedName name="__bookmark_13">#REF!</definedName>
    <definedName name="__bookmark_14" localSheetId="6">#REF!</definedName>
    <definedName name="__bookmark_14">#REF!</definedName>
    <definedName name="__bookmark_15" localSheetId="6">#REF!</definedName>
    <definedName name="__bookmark_15">#REF!</definedName>
    <definedName name="__bookmark_16" localSheetId="6">#REF!</definedName>
    <definedName name="__bookmark_16">#REF!</definedName>
    <definedName name="__bookmark_17" localSheetId="6">#REF!</definedName>
    <definedName name="__bookmark_17">#REF!</definedName>
    <definedName name="__bookmark_18" localSheetId="6">#REF!</definedName>
    <definedName name="__bookmark_18">#REF!</definedName>
    <definedName name="__bookmark_19" localSheetId="6">#REF!</definedName>
    <definedName name="__bookmark_19">#REF!</definedName>
    <definedName name="__bookmark_20" localSheetId="6">#REF!</definedName>
    <definedName name="__bookmark_20">#REF!</definedName>
    <definedName name="__bookmark_21" localSheetId="6">#REF!</definedName>
    <definedName name="__bookmark_21">#REF!</definedName>
    <definedName name="__bookmark_22" localSheetId="6">#REF!</definedName>
    <definedName name="__bookmark_22">#REF!</definedName>
    <definedName name="__bookmark_23" localSheetId="6">#REF!</definedName>
    <definedName name="__bookmark_23">#REF!</definedName>
    <definedName name="__bookmark_24" localSheetId="6">#REF!</definedName>
    <definedName name="__bookmark_24">#REF!</definedName>
    <definedName name="__bookmark_25" localSheetId="6">#REF!</definedName>
    <definedName name="__bookmark_25">#REF!</definedName>
    <definedName name="__bookmark_26" localSheetId="6">#REF!</definedName>
    <definedName name="__bookmark_26">#REF!</definedName>
    <definedName name="__bookmark_27" localSheetId="6">#REF!</definedName>
    <definedName name="__bookmark_27">#REF!</definedName>
    <definedName name="__bookmark_28" localSheetId="6">#REF!</definedName>
    <definedName name="__bookmark_28">#REF!</definedName>
    <definedName name="__bookmark_29" localSheetId="6">#REF!</definedName>
    <definedName name="__bookmark_29">#REF!</definedName>
    <definedName name="__bookmark_3" localSheetId="6">#REF!</definedName>
    <definedName name="__bookmark_3">#REF!</definedName>
    <definedName name="__bookmark_30" localSheetId="6">#REF!</definedName>
    <definedName name="__bookmark_30">#REF!</definedName>
    <definedName name="__bookmark_31" localSheetId="6">#REF!</definedName>
    <definedName name="__bookmark_31">#REF!</definedName>
    <definedName name="__bookmark_32" localSheetId="6">#REF!</definedName>
    <definedName name="__bookmark_32">#REF!</definedName>
    <definedName name="__bookmark_33" localSheetId="6">#REF!</definedName>
    <definedName name="__bookmark_33">#REF!</definedName>
    <definedName name="__bookmark_34" localSheetId="6">#REF!</definedName>
    <definedName name="__bookmark_34">#REF!</definedName>
    <definedName name="__bookmark_35" localSheetId="6">#REF!</definedName>
    <definedName name="__bookmark_35">#REF!</definedName>
    <definedName name="__bookmark_36" localSheetId="6">#REF!</definedName>
    <definedName name="__bookmark_36">#REF!</definedName>
    <definedName name="__bookmark_37" localSheetId="6">#REF!</definedName>
    <definedName name="__bookmark_37">#REF!</definedName>
    <definedName name="__bookmark_38" localSheetId="6">#REF!</definedName>
    <definedName name="__bookmark_38">#REF!</definedName>
    <definedName name="__bookmark_39" localSheetId="6">#REF!</definedName>
    <definedName name="__bookmark_39">#REF!</definedName>
    <definedName name="__bookmark_4" localSheetId="6">#REF!</definedName>
    <definedName name="__bookmark_4">#REF!</definedName>
    <definedName name="__bookmark_40" localSheetId="6">#REF!</definedName>
    <definedName name="__bookmark_40">#REF!</definedName>
    <definedName name="__bookmark_41" localSheetId="6">#REF!</definedName>
    <definedName name="__bookmark_41">#REF!</definedName>
    <definedName name="__bookmark_42" localSheetId="6">#REF!</definedName>
    <definedName name="__bookmark_42">#REF!</definedName>
    <definedName name="__bookmark_43" localSheetId="6">#REF!</definedName>
    <definedName name="__bookmark_43">#REF!</definedName>
    <definedName name="__bookmark_44" localSheetId="6">#REF!</definedName>
    <definedName name="__bookmark_44">#REF!</definedName>
    <definedName name="__bookmark_45" localSheetId="6">#REF!</definedName>
    <definedName name="__bookmark_45">#REF!</definedName>
    <definedName name="__bookmark_46" localSheetId="6">#REF!</definedName>
    <definedName name="__bookmark_46">#REF!</definedName>
    <definedName name="__bookmark_47" localSheetId="6">#REF!</definedName>
    <definedName name="__bookmark_47">#REF!</definedName>
    <definedName name="__bookmark_48" localSheetId="6">#REF!</definedName>
    <definedName name="__bookmark_48">#REF!</definedName>
    <definedName name="__bookmark_49" localSheetId="6">#REF!</definedName>
    <definedName name="__bookmark_49">#REF!</definedName>
    <definedName name="__bookmark_5" localSheetId="6">#REF!</definedName>
    <definedName name="__bookmark_5">#REF!</definedName>
    <definedName name="__bookmark_50" localSheetId="6">#REF!</definedName>
    <definedName name="__bookmark_50">#REF!</definedName>
    <definedName name="__bookmark_51" localSheetId="6">#REF!</definedName>
    <definedName name="__bookmark_51">#REF!</definedName>
    <definedName name="__bookmark_52" localSheetId="6">#REF!</definedName>
    <definedName name="__bookmark_52">#REF!</definedName>
    <definedName name="__bookmark_53" localSheetId="6">#REF!</definedName>
    <definedName name="__bookmark_53">#REF!</definedName>
    <definedName name="__bookmark_54" localSheetId="6">#REF!</definedName>
    <definedName name="__bookmark_54">#REF!</definedName>
    <definedName name="__bookmark_55" localSheetId="6">#REF!</definedName>
    <definedName name="__bookmark_55">#REF!</definedName>
    <definedName name="__bookmark_56" localSheetId="6">#REF!</definedName>
    <definedName name="__bookmark_56">#REF!</definedName>
    <definedName name="__bookmark_57" localSheetId="6">#REF!</definedName>
    <definedName name="__bookmark_57">#REF!</definedName>
    <definedName name="__bookmark_58" localSheetId="6">#REF!</definedName>
    <definedName name="__bookmark_58">#REF!</definedName>
    <definedName name="__bookmark_59" localSheetId="6">#REF!</definedName>
    <definedName name="__bookmark_59">#REF!</definedName>
    <definedName name="__bookmark_6" localSheetId="6">#REF!</definedName>
    <definedName name="__bookmark_6">#REF!</definedName>
    <definedName name="__bookmark_60" localSheetId="6">#REF!</definedName>
    <definedName name="__bookmark_60">#REF!</definedName>
    <definedName name="__bookmark_61" localSheetId="6">#REF!</definedName>
    <definedName name="__bookmark_61">#REF!</definedName>
    <definedName name="__bookmark_62" localSheetId="6">#REF!</definedName>
    <definedName name="__bookmark_62">#REF!</definedName>
    <definedName name="__bookmark_63" localSheetId="6">#REF!</definedName>
    <definedName name="__bookmark_63">#REF!</definedName>
    <definedName name="__bookmark_64" localSheetId="6">#REF!</definedName>
    <definedName name="__bookmark_64">#REF!</definedName>
    <definedName name="__bookmark_65" localSheetId="6">#REF!</definedName>
    <definedName name="__bookmark_65">#REF!</definedName>
    <definedName name="__bookmark_66" localSheetId="6">#REF!</definedName>
    <definedName name="__bookmark_66">#REF!</definedName>
    <definedName name="__bookmark_67" localSheetId="6">#REF!</definedName>
    <definedName name="__bookmark_67">#REF!</definedName>
    <definedName name="__bookmark_68" localSheetId="6">#REF!</definedName>
    <definedName name="__bookmark_68">#REF!</definedName>
    <definedName name="__bookmark_69" localSheetId="6">#REF!</definedName>
    <definedName name="__bookmark_69">#REF!</definedName>
    <definedName name="__bookmark_7" localSheetId="6">#REF!</definedName>
    <definedName name="__bookmark_7">#REF!</definedName>
    <definedName name="__bookmark_70" localSheetId="6">#REF!</definedName>
    <definedName name="__bookmark_70">#REF!</definedName>
    <definedName name="__bookmark_71" localSheetId="6">#REF!</definedName>
    <definedName name="__bookmark_71">#REF!</definedName>
    <definedName name="__bookmark_72" localSheetId="6">#REF!</definedName>
    <definedName name="__bookmark_72">#REF!</definedName>
    <definedName name="__bookmark_73" localSheetId="6">#REF!</definedName>
    <definedName name="__bookmark_73">#REF!</definedName>
    <definedName name="__bookmark_74" localSheetId="6">#REF!</definedName>
    <definedName name="__bookmark_74">#REF!</definedName>
    <definedName name="__bookmark_75" localSheetId="6">#REF!</definedName>
    <definedName name="__bookmark_75">#REF!</definedName>
    <definedName name="__bookmark_76" localSheetId="6">#REF!</definedName>
    <definedName name="__bookmark_76">#REF!</definedName>
    <definedName name="__bookmark_77" localSheetId="6">#REF!</definedName>
    <definedName name="__bookmark_77">#REF!</definedName>
    <definedName name="__bookmark_78" localSheetId="6">#REF!</definedName>
    <definedName name="__bookmark_78">#REF!</definedName>
    <definedName name="__bookmark_79" localSheetId="6">#REF!</definedName>
    <definedName name="__bookmark_79">#REF!</definedName>
    <definedName name="__bookmark_8" localSheetId="6">#REF!</definedName>
    <definedName name="__bookmark_8">#REF!</definedName>
    <definedName name="__bookmark_80" localSheetId="6">#REF!</definedName>
    <definedName name="__bookmark_80">#REF!</definedName>
    <definedName name="__bookmark_81" localSheetId="6">#REF!</definedName>
    <definedName name="__bookmark_81">#REF!</definedName>
    <definedName name="__bookmark_82" localSheetId="6">#REF!</definedName>
    <definedName name="__bookmark_82">#REF!</definedName>
    <definedName name="__bookmark_83" localSheetId="6">#REF!</definedName>
    <definedName name="__bookmark_83">#REF!</definedName>
    <definedName name="__bookmark_84" localSheetId="6">#REF!</definedName>
    <definedName name="__bookmark_84">#REF!</definedName>
    <definedName name="__bookmark_85" localSheetId="6">#REF!</definedName>
    <definedName name="__bookmark_85">#REF!</definedName>
    <definedName name="__bookmark_86" localSheetId="6">#REF!</definedName>
    <definedName name="__bookmark_86">#REF!</definedName>
    <definedName name="__bookmark_87" localSheetId="6">#REF!</definedName>
    <definedName name="__bookmark_87">#REF!</definedName>
    <definedName name="__bookmark_88" localSheetId="6">#REF!</definedName>
    <definedName name="__bookmark_88">#REF!</definedName>
    <definedName name="__bookmark_89" localSheetId="6">#REF!</definedName>
    <definedName name="__bookmark_89">#REF!</definedName>
    <definedName name="__bookmark_9" localSheetId="6">#REF!</definedName>
    <definedName name="__bookmark_9">#REF!</definedName>
    <definedName name="__bookmark_90" localSheetId="6">#REF!</definedName>
    <definedName name="__bookmark_90">#REF!</definedName>
    <definedName name="__bookmark_91" localSheetId="6">#REF!</definedName>
    <definedName name="__bookmark_91">#REF!</definedName>
    <definedName name="__bookmark_92" localSheetId="6">#REF!</definedName>
    <definedName name="__bookmark_92">#REF!</definedName>
    <definedName name="__bookmark_93" localSheetId="6">#REF!</definedName>
    <definedName name="__bookmark_93">#REF!</definedName>
    <definedName name="__bookmark_94" localSheetId="6">#REF!</definedName>
    <definedName name="__bookmark_94">#REF!</definedName>
    <definedName name="__bookmark_95" localSheetId="6">#REF!</definedName>
    <definedName name="__bookmark_95">#REF!</definedName>
    <definedName name="__bookmark_96" localSheetId="6">#REF!</definedName>
    <definedName name="__bookmark_96">#REF!</definedName>
    <definedName name="__bookmark_97" localSheetId="6">#REF!</definedName>
    <definedName name="__bookmark_97">#REF!</definedName>
    <definedName name="__bookmark_98" localSheetId="6">#REF!</definedName>
    <definedName name="__bookmark_98">#REF!</definedName>
    <definedName name="__bookmark_99" localSheetId="6">#REF!</definedName>
    <definedName name="__bookmark_99">#REF!</definedName>
    <definedName name="_xlnm.Print_Area" localSheetId="1">'2 Week Menu Posting NB'!$A$1:$F$22</definedName>
    <definedName name="_xlnm.Print_Area" localSheetId="0">'3 Week Menu Posting P-12 '!$A$1:$F$24</definedName>
    <definedName name="_xlnm.Print_Area" localSheetId="5">'4 Week Menu Posting'!$A$1:$F$12</definedName>
    <definedName name="_xlnm.Print_Area" localSheetId="3">'Daily Items P-12 Price List '!$A$1:$G$30</definedName>
    <definedName name="_xlnm.Print_Area" localSheetId="2">'Daily Items Posting Price List'!$A$1:$G$43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0" i="50" l="1"/>
  <c r="F69" i="50"/>
  <c r="F68" i="50"/>
  <c r="F67" i="50"/>
  <c r="F66" i="50"/>
  <c r="F65" i="50"/>
  <c r="F64" i="50"/>
  <c r="F63" i="50"/>
  <c r="F62" i="50"/>
  <c r="F61" i="50"/>
  <c r="F60" i="50"/>
  <c r="F59" i="50"/>
  <c r="F58" i="50"/>
  <c r="F57" i="50"/>
  <c r="F56" i="50"/>
  <c r="F55" i="50"/>
  <c r="F54" i="50"/>
  <c r="F53" i="50"/>
  <c r="F52" i="50"/>
  <c r="F51" i="50"/>
  <c r="F50" i="50"/>
  <c r="F49" i="50"/>
  <c r="F48" i="50"/>
  <c r="F47" i="50"/>
  <c r="F46" i="50"/>
  <c r="F45" i="50"/>
  <c r="F44" i="50"/>
  <c r="F43" i="50"/>
  <c r="F42" i="50"/>
  <c r="F41" i="50"/>
  <c r="F40" i="50"/>
  <c r="F39" i="50"/>
  <c r="F38" i="50"/>
  <c r="F37" i="50"/>
  <c r="F36" i="50"/>
  <c r="F35" i="50"/>
  <c r="F34" i="50"/>
  <c r="F33" i="50"/>
  <c r="F32" i="50"/>
  <c r="F31" i="50"/>
  <c r="F30" i="50"/>
  <c r="F29" i="50"/>
  <c r="K15" i="37" l="1"/>
  <c r="K16" i="37"/>
  <c r="K17" i="37"/>
  <c r="K18" i="37"/>
  <c r="K19" i="37"/>
  <c r="K23" i="37"/>
  <c r="G4" i="37"/>
  <c r="K4" i="37" s="1"/>
  <c r="G5" i="37"/>
  <c r="K5" i="37" s="1"/>
  <c r="G6" i="37"/>
  <c r="K6" i="37" s="1"/>
  <c r="G7" i="37"/>
  <c r="K7" i="37" s="1"/>
  <c r="G8" i="37"/>
  <c r="K8" i="37" s="1"/>
  <c r="G9" i="37"/>
  <c r="K9" i="37" s="1"/>
  <c r="G10" i="37"/>
  <c r="K10" i="37" s="1"/>
  <c r="G11" i="37"/>
  <c r="K11" i="37" s="1"/>
  <c r="G12" i="37"/>
  <c r="K12" i="37" s="1"/>
  <c r="G13" i="37"/>
  <c r="K13" i="37" s="1"/>
  <c r="G14" i="37"/>
  <c r="K14" i="37" s="1"/>
  <c r="G15" i="37"/>
  <c r="G16" i="37"/>
  <c r="G17" i="37"/>
  <c r="G18" i="37"/>
  <c r="G19" i="37"/>
  <c r="G20" i="37"/>
  <c r="K20" i="37" s="1"/>
  <c r="G21" i="37"/>
  <c r="K21" i="37" s="1"/>
  <c r="G22" i="37"/>
  <c r="K22" i="37" s="1"/>
  <c r="G23" i="37"/>
  <c r="E56" i="37"/>
  <c r="D55" i="37"/>
  <c r="E52" i="37"/>
  <c r="D52" i="37"/>
  <c r="D51" i="37"/>
  <c r="E50" i="37"/>
  <c r="D50" i="37"/>
  <c r="D49" i="37"/>
  <c r="D48" i="37"/>
  <c r="D77" i="37" l="1"/>
  <c r="I77" i="37" s="1"/>
  <c r="I76" i="37"/>
  <c r="G76" i="37"/>
  <c r="K76" i="37" s="1"/>
  <c r="I75" i="37"/>
  <c r="G75" i="37"/>
  <c r="K75" i="37" s="1"/>
  <c r="I74" i="37"/>
  <c r="G74" i="37"/>
  <c r="K74" i="37" s="1"/>
  <c r="E73" i="37"/>
  <c r="D73" i="37"/>
  <c r="E72" i="37"/>
  <c r="I72" i="37" s="1"/>
  <c r="I71" i="37"/>
  <c r="G71" i="37"/>
  <c r="K71" i="37" s="1"/>
  <c r="I70" i="37"/>
  <c r="G70" i="37"/>
  <c r="K70" i="37" s="1"/>
  <c r="I69" i="37"/>
  <c r="G69" i="37"/>
  <c r="K69" i="37" s="1"/>
  <c r="D60" i="37"/>
  <c r="D44" i="37"/>
  <c r="D40" i="37"/>
  <c r="I33" i="37"/>
  <c r="G33" i="37"/>
  <c r="K33" i="37" s="1"/>
  <c r="I32" i="37"/>
  <c r="G32" i="37"/>
  <c r="K32" i="37" s="1"/>
  <c r="D31" i="37"/>
  <c r="I31" i="37" s="1"/>
  <c r="I30" i="37"/>
  <c r="G30" i="37"/>
  <c r="K30" i="37" s="1"/>
  <c r="I29" i="37"/>
  <c r="G29" i="37"/>
  <c r="K29" i="37" s="1"/>
  <c r="I28" i="37"/>
  <c r="G28" i="37"/>
  <c r="K28" i="37" s="1"/>
  <c r="I27" i="37"/>
  <c r="G27" i="37"/>
  <c r="K27" i="37" s="1"/>
  <c r="E26" i="37"/>
  <c r="I26" i="37" s="1"/>
  <c r="E19" i="37"/>
  <c r="E17" i="37"/>
  <c r="E15" i="37"/>
  <c r="E12" i="37"/>
  <c r="D12" i="37"/>
  <c r="E11" i="37"/>
  <c r="E8" i="37"/>
  <c r="E6" i="37"/>
  <c r="G26" i="37" l="1"/>
  <c r="K26" i="37" s="1"/>
  <c r="I73" i="37"/>
  <c r="G73" i="37"/>
  <c r="K73" i="37" s="1"/>
  <c r="G31" i="37"/>
  <c r="K31" i="37" s="1"/>
  <c r="G72" i="37"/>
  <c r="K72" i="37" s="1"/>
  <c r="G77" i="37"/>
  <c r="K77" i="37" s="1"/>
  <c r="D3" i="37"/>
  <c r="G2" i="39"/>
  <c r="G3" i="39"/>
  <c r="G4" i="39"/>
  <c r="G5" i="39"/>
  <c r="G6" i="39"/>
  <c r="G7" i="39"/>
  <c r="G9" i="39"/>
  <c r="G11" i="39"/>
  <c r="G12" i="39"/>
  <c r="G13" i="39"/>
  <c r="G14" i="39"/>
  <c r="D15" i="39"/>
  <c r="G15" i="39" s="1"/>
  <c r="G16" i="39"/>
  <c r="G17" i="39"/>
  <c r="G18" i="39"/>
  <c r="G20" i="39"/>
  <c r="G21" i="39"/>
  <c r="G22" i="39"/>
  <c r="G24" i="39"/>
  <c r="G25" i="39"/>
  <c r="G27" i="39"/>
  <c r="G28" i="39"/>
  <c r="G30" i="39"/>
  <c r="G31" i="39"/>
  <c r="G32" i="39"/>
  <c r="G33" i="39"/>
  <c r="G34" i="39"/>
  <c r="G35" i="39"/>
  <c r="G37" i="39"/>
  <c r="G38" i="39"/>
  <c r="G39" i="39"/>
  <c r="G40" i="39"/>
  <c r="G41" i="39"/>
  <c r="G43" i="39"/>
  <c r="G44" i="39"/>
  <c r="G45" i="39"/>
  <c r="G46" i="39"/>
  <c r="G47" i="39"/>
  <c r="G48" i="39"/>
  <c r="G49" i="39"/>
  <c r="G51" i="39"/>
  <c r="G52" i="39"/>
  <c r="G53" i="39"/>
  <c r="G54" i="39"/>
  <c r="G56" i="39"/>
  <c r="G57" i="39"/>
  <c r="G58" i="39"/>
  <c r="G59" i="39"/>
  <c r="G60" i="39"/>
  <c r="G43" i="37" l="1"/>
  <c r="G44" i="37"/>
  <c r="G45" i="37"/>
  <c r="G38" i="37"/>
  <c r="G39" i="37"/>
  <c r="G40" i="37"/>
  <c r="G41" i="37"/>
  <c r="G42" i="37"/>
  <c r="G37" i="37"/>
  <c r="H68" i="37" l="1"/>
  <c r="G68" i="37"/>
  <c r="K68" i="37" s="1"/>
  <c r="H22" i="37"/>
  <c r="H20" i="37"/>
  <c r="H5" i="37"/>
  <c r="H4" i="37"/>
  <c r="H3" i="37"/>
  <c r="G3" i="37"/>
  <c r="K3" i="37" s="1"/>
  <c r="H21" i="3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tc={950DF45E-FC63-4A16-8FA5-04CA5736898D}</author>
    <author>tc={54B1937D-7E33-4B68-96EA-F3A30810B29F}</author>
    <author>tc={915F2851-6478-48E4-B5AC-D338C26A9895}</author>
    <author>tc={AEED8529-5917-4DCF-B0F3-8674A17E9ADB}</author>
    <author>tc={84CE399E-1945-4508-9702-25D85B49E4BC}</author>
    <author>tc={3F11A50C-2B54-41EF-AEF4-84716B8CB761}</author>
    <author>tc={9B935B08-BF8D-4FCF-81FF-ED9D852BB324}</author>
  </authors>
  <commentList>
    <comment ref="B28" authorId="0" shapeId="0" xr:uid="{950DF45E-FC63-4A16-8FA5-04CA5736898D}">
      <text>
        <t>[Threaded comment]
Your version of Excel allows you to read this threaded comment; however, any edits to it will get removed if the file is opened in a newer version of Excel. Learn more: https://go.microsoft.com/fwlink/?linkid=870924
Comment:
    Recipe calls for 2 slices - slice each in 3?</t>
      </text>
    </comment>
    <comment ref="A30" authorId="1" shapeId="0" xr:uid="{54B1937D-7E33-4B68-96EA-F3A30810B29F}">
      <text>
        <t>[Threaded comment]
Your version of Excel allows you to read this threaded comment; however, any edits to it will get removed if the file is opened in a newer version of Excel. Learn more: https://go.microsoft.com/fwlink/?linkid=870924
Comment:
    Cornbread recipe is just cornbread mix - no cheese</t>
      </text>
    </comment>
    <comment ref="A32" authorId="2" shapeId="0" xr:uid="{915F2851-6478-48E4-B5AC-D338C26A9895}">
      <text>
        <t>[Threaded comment]
Your version of Excel allows you to read this threaded comment; however, any edits to it will get removed if the file is opened in a newer version of Excel. Learn more: https://go.microsoft.com/fwlink/?linkid=870924
Comment:
    Recipe number is for sloppy joe</t>
      </text>
    </comment>
    <comment ref="A48" authorId="3" shapeId="0" xr:uid="{AEED8529-5917-4DCF-B0F3-8674A17E9ADB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recipe for carrot pickle</t>
      </text>
    </comment>
    <comment ref="A51" authorId="4" shapeId="0" xr:uid="{84CE399E-1945-4508-9702-25D85B49E4BC}">
      <text>
        <t>[Threaded comment]
Your version of Excel allows you to read this threaded comment; however, any edits to it will get removed if the file is opened in a newer version of Excel. Learn more: https://go.microsoft.com/fwlink/?linkid=870924
Comment:
    Recipe number</t>
      </text>
    </comment>
    <comment ref="A52" authorId="5" shapeId="0" xr:uid="{3F11A50C-2B54-41EF-AEF4-84716B8CB761}">
      <text>
        <t>[Threaded comment]
Your version of Excel allows you to read this threaded comment; however, any edits to it will get removed if the file is opened in a newer version of Excel. Learn more: https://go.microsoft.com/fwlink/?linkid=870924
Comment:
    Recipe or directions for hot honey</t>
      </text>
    </comment>
    <comment ref="A55" authorId="6" shapeId="0" xr:uid="{9B935B08-BF8D-4FCF-81FF-ED9D852BB324}">
      <text>
        <t>[Threaded comment]
Your version of Excel allows you to read this threaded comment; however, any edits to it will get removed if the file is opened in a newer version of Excel. Learn more: https://go.microsoft.com/fwlink/?linkid=870924
Comment:
    Not sure this will be a hit</t>
      </text>
    </comment>
  </commentList>
</comments>
</file>

<file path=xl/sharedStrings.xml><?xml version="1.0" encoding="utf-8"?>
<sst xmlns="http://schemas.openxmlformats.org/spreadsheetml/2006/main" count="813" uniqueCount="546">
  <si>
    <t>MONDAY</t>
  </si>
  <si>
    <t>TUESDAY</t>
  </si>
  <si>
    <t>WEDNESDAY</t>
  </si>
  <si>
    <t>THURSDAY</t>
  </si>
  <si>
    <t>FRIDAY</t>
  </si>
  <si>
    <t xml:space="preserve">WEEK 1  
</t>
  </si>
  <si>
    <t>Chicken Snack Wrap &amp; Caesar Salad</t>
  </si>
  <si>
    <t>Soft Beef Taco, Mexican Rice &amp; Corn</t>
  </si>
  <si>
    <t>Cinnamon French Toast Sticks with Apple Slices</t>
  </si>
  <si>
    <t>Fettucine Alfredo &amp; Caesar Salad</t>
  </si>
  <si>
    <t>Chicken Quesadilla with Veggies &amp; Dip</t>
  </si>
  <si>
    <t>served with choice of milk or juice 
$7.00</t>
  </si>
  <si>
    <t>Sauteed Perogies with Carmelized Onion &amp; Steamed Veggies</t>
  </si>
  <si>
    <t>Adobo Chicken, Garlic Rice &amp; Carrot Pickle</t>
  </si>
  <si>
    <t>Shepherd's Pie Mashed Potato Bowl</t>
  </si>
  <si>
    <t>Korean Beef over Brown Rice with Steamed Veggies</t>
  </si>
  <si>
    <t>Chicken Souvlaki, Rice &amp; Tzatziki</t>
  </si>
  <si>
    <t xml:space="preserve">WEEK 2  
</t>
  </si>
  <si>
    <t>Honey Garlic Chicken Drumstick, Mashed Potato &amp; Broccoli</t>
  </si>
  <si>
    <t>Pulled Pork Mashed Potato Bowl with Sweet Corn</t>
  </si>
  <si>
    <t>Baked Beef Goulash &amp; Caesar Salad</t>
  </si>
  <si>
    <t>Hamburger &amp; Roasted Potato Wedges</t>
  </si>
  <si>
    <t>Cheese Tortellini with Meat Sauce &amp; Caesar Salad</t>
  </si>
  <si>
    <t>Taco Flat Bread &amp; Corn</t>
  </si>
  <si>
    <t>Soft Chicken Tacos with Mexican Rice &amp; Corn</t>
  </si>
  <si>
    <t>Sweet Chili Chicken Stir Fry</t>
  </si>
  <si>
    <t>Sloppy Joe, Baked Wedges &amp; Carrots</t>
  </si>
  <si>
    <t>Oven Fried Chicken &amp; Roasted Potatoes</t>
  </si>
  <si>
    <t xml:space="preserve">WEEK 3
</t>
  </si>
  <si>
    <t>Cheeseburger &amp; Baked Potato Wedges</t>
  </si>
  <si>
    <t>Chicken Egg Roll in a Bowl</t>
  </si>
  <si>
    <t>Teriyaki Turkey Meatballs with Veggie Fried Rice</t>
  </si>
  <si>
    <t xml:space="preserve">Spaghetti with Meat Sauce &amp; Caesar Salad </t>
  </si>
  <si>
    <t>Turkey Chili &amp; Cheesy Corn Bread</t>
  </si>
  <si>
    <t xml:space="preserve"> </t>
  </si>
  <si>
    <t>Chinese Chicken &amp; Rice Bowl</t>
  </si>
  <si>
    <t>Beef Taco Crunch Wrap</t>
  </si>
  <si>
    <t>Homemade Halifax Donair Pita &amp; Baked Wedges</t>
  </si>
  <si>
    <t>Pulled Pork Sandwich, Baked Wedges &amp; Coleslaw</t>
  </si>
  <si>
    <t>Buffalo Chicken Quesadilla with Veggies &amp; Dip</t>
  </si>
  <si>
    <r>
      <t xml:space="preserve">Daily Alternate Meal
Week 1 &amp; 2
</t>
    </r>
    <r>
      <rPr>
        <sz val="10"/>
        <color theme="0"/>
        <rFont val="Century Gothic"/>
        <family val="2"/>
      </rPr>
      <t>served with milk or juice</t>
    </r>
  </si>
  <si>
    <t>Mac 'n Cheese with Caesar Salad</t>
  </si>
  <si>
    <t>Mini Cheese Pizza with Veggies &amp; Dip</t>
  </si>
  <si>
    <t>Grilled Cheese Sandwich &amp; Chicken Noodle Soup</t>
  </si>
  <si>
    <t>Chicken Fingers with Roasted Wedges, Veggies &amp; Dip</t>
  </si>
  <si>
    <t>Pancakes with Grilled Ham &amp; Syrup</t>
  </si>
  <si>
    <t>WEEK 1 DATES</t>
  </si>
  <si>
    <t>WEEK 2 DATES</t>
  </si>
  <si>
    <t>WEEK 3 DATES</t>
  </si>
  <si>
    <t>September 9-13</t>
  </si>
  <si>
    <t>February 24-28</t>
  </si>
  <si>
    <t>September 16-20</t>
  </si>
  <si>
    <t>March 3-7</t>
  </si>
  <si>
    <t>September 23-27</t>
  </si>
  <si>
    <t>February 17-21</t>
  </si>
  <si>
    <t>September 30-4</t>
  </si>
  <si>
    <t>March 17-21</t>
  </si>
  <si>
    <t>October 7-11</t>
  </si>
  <si>
    <t>March 24-28</t>
  </si>
  <si>
    <t>October 14-18</t>
  </si>
  <si>
    <t>March 31-4</t>
  </si>
  <si>
    <t>October 21-25</t>
  </si>
  <si>
    <t>April 7-11</t>
  </si>
  <si>
    <t>October 28-1</t>
  </si>
  <si>
    <t>April 14-18</t>
  </si>
  <si>
    <t>November 4-8</t>
  </si>
  <si>
    <t>April 21-25</t>
  </si>
  <si>
    <t>November 11-15</t>
  </si>
  <si>
    <t>April 28-2</t>
  </si>
  <si>
    <t>November 18-22</t>
  </si>
  <si>
    <t>May 5-9</t>
  </si>
  <si>
    <t>November 25-29</t>
  </si>
  <si>
    <t>May 12-16</t>
  </si>
  <si>
    <t>December 2-6</t>
  </si>
  <si>
    <t>May 19-23</t>
  </si>
  <si>
    <t>December 9-13</t>
  </si>
  <si>
    <t>May 26-30</t>
  </si>
  <si>
    <t>December 16-20</t>
  </si>
  <si>
    <t>June 2-6</t>
  </si>
  <si>
    <t>January 13-17</t>
  </si>
  <si>
    <t>June 9-13</t>
  </si>
  <si>
    <t>January 20-24</t>
  </si>
  <si>
    <t>June 16-20</t>
  </si>
  <si>
    <t>January 6-10</t>
  </si>
  <si>
    <t>June 23-27</t>
  </si>
  <si>
    <t>February 3-7</t>
  </si>
  <si>
    <t>February 10-15</t>
  </si>
  <si>
    <t>January 27-31</t>
  </si>
  <si>
    <t>WEEK 1</t>
  </si>
  <si>
    <t>VALUE MEAL</t>
  </si>
  <si>
    <t>WEEK 2</t>
  </si>
  <si>
    <t>Hamburger &amp; Caesar Salad</t>
  </si>
  <si>
    <t>WEEK 4</t>
  </si>
  <si>
    <t>Spicy Beef Burrito</t>
  </si>
  <si>
    <t>Sweet &amp; Sour Chicken, Rice Bowl &amp; Stir Fried Veggies</t>
  </si>
  <si>
    <t>Penne Pasta with Meat Sauce &amp; Caesar Salad</t>
  </si>
  <si>
    <t>Hot Chicken &amp; Gravy on a Bun with Mashed Potato &amp; Corn</t>
  </si>
  <si>
    <t>served with choice of milk or juice 
$6.50</t>
  </si>
  <si>
    <t>Daily Alternate Meal 
Week 1 and 2</t>
  </si>
  <si>
    <t>September</t>
  </si>
  <si>
    <t>9-13</t>
  </si>
  <si>
    <t>16-20</t>
  </si>
  <si>
    <t>23-27</t>
  </si>
  <si>
    <t>30-4</t>
  </si>
  <si>
    <t>October</t>
  </si>
  <si>
    <t>7-11</t>
  </si>
  <si>
    <t>14-18</t>
  </si>
  <si>
    <t>21-25</t>
  </si>
  <si>
    <t>28-1</t>
  </si>
  <si>
    <t>November</t>
  </si>
  <si>
    <t>4-8</t>
  </si>
  <si>
    <t>11-15</t>
  </si>
  <si>
    <t>18-22</t>
  </si>
  <si>
    <t>25-29</t>
  </si>
  <si>
    <t>December</t>
  </si>
  <si>
    <t>2-6</t>
  </si>
  <si>
    <t>30-3</t>
  </si>
  <si>
    <t>January</t>
  </si>
  <si>
    <t>6-10</t>
  </si>
  <si>
    <t>13-17</t>
  </si>
  <si>
    <t>20-24</t>
  </si>
  <si>
    <t>27-31</t>
  </si>
  <si>
    <t>February</t>
  </si>
  <si>
    <t>3-7</t>
  </si>
  <si>
    <t>10-15</t>
  </si>
  <si>
    <t>17-21</t>
  </si>
  <si>
    <t>24-28</t>
  </si>
  <si>
    <t>March</t>
  </si>
  <si>
    <t>NB</t>
  </si>
  <si>
    <t>10-14</t>
  </si>
  <si>
    <t>NS</t>
  </si>
  <si>
    <t>31-4</t>
  </si>
  <si>
    <t>April</t>
  </si>
  <si>
    <t>NL</t>
  </si>
  <si>
    <t>28-2</t>
  </si>
  <si>
    <t>May</t>
  </si>
  <si>
    <t>5-9</t>
  </si>
  <si>
    <t>12-16</t>
  </si>
  <si>
    <t>19-23</t>
  </si>
  <si>
    <t>26-30</t>
  </si>
  <si>
    <t>June</t>
  </si>
  <si>
    <t>WEEK 3</t>
  </si>
  <si>
    <t>Cheeseburger &amp; Roasted Wedges</t>
  </si>
  <si>
    <t>Spaghetti &amp; Caesar Salad</t>
  </si>
  <si>
    <t>Chicken Quesadilla &amp; Veggies with Dip</t>
  </si>
  <si>
    <t>Cheesy Tomato Penne &amp; Caesar Salad</t>
  </si>
  <si>
    <t>Sloppy Joe Sandwich &amp; Roasted Wedges</t>
  </si>
  <si>
    <t>Bagel with Butter</t>
  </si>
  <si>
    <t>Baked Tortillas and Salsa</t>
  </si>
  <si>
    <t>Bagel with Cream Cheese</t>
  </si>
  <si>
    <t>Bagel with Cheese Slice</t>
  </si>
  <si>
    <t>Veggies and Dip with Hummus</t>
  </si>
  <si>
    <t>Egg and Cheese Breakfast Sandwich</t>
  </si>
  <si>
    <t>Veggies and Dip with Ranch</t>
  </si>
  <si>
    <t>Apple Wedges with Honey Yogurt Dip</t>
  </si>
  <si>
    <t>Fresh Fruit Parfait</t>
  </si>
  <si>
    <t>Local Apples</t>
  </si>
  <si>
    <t>Yogurt Parfait</t>
  </si>
  <si>
    <t>Bananas</t>
  </si>
  <si>
    <t>Grilled Hamburger</t>
  </si>
  <si>
    <t>Fresh Grapes</t>
  </si>
  <si>
    <t>Cheeseburger</t>
  </si>
  <si>
    <t xml:space="preserve">Crispy Chicken Burger </t>
  </si>
  <si>
    <t>Small Milk</t>
  </si>
  <si>
    <t>Chicken Nuggets (5) with Sauce</t>
  </si>
  <si>
    <t>Large Milk</t>
  </si>
  <si>
    <t>Hand Made Oven Roasted Potato Wedges</t>
  </si>
  <si>
    <t>Small Chocolate Milk</t>
  </si>
  <si>
    <t>Baked Chicken Fingers (3) with Sauce</t>
  </si>
  <si>
    <t>Large Chocolate Milk</t>
  </si>
  <si>
    <t>Baked Popcorn Chicken with Sauce</t>
  </si>
  <si>
    <t>500ml Water Nestle</t>
  </si>
  <si>
    <t>Baked Fries</t>
  </si>
  <si>
    <t>591ml Water Aquafina/Dasani</t>
  </si>
  <si>
    <t>Gravy</t>
  </si>
  <si>
    <t>Can Juice</t>
  </si>
  <si>
    <t>Garden Salad</t>
  </si>
  <si>
    <t>Sparkling Can Water</t>
  </si>
  <si>
    <t>Caesar Salad</t>
  </si>
  <si>
    <t>Large Juice</t>
  </si>
  <si>
    <t>Tropicana Juice</t>
  </si>
  <si>
    <t>1oz Cookie</t>
  </si>
  <si>
    <t>Fresh Baked Muffin</t>
  </si>
  <si>
    <t>Pizza Slice</t>
  </si>
  <si>
    <t>Reduced Fat Banana Loaf</t>
  </si>
  <si>
    <t>Oatmeal Berry Loaf</t>
  </si>
  <si>
    <t>Cinnamon Buns</t>
  </si>
  <si>
    <t>Chicken Snack Wrap</t>
  </si>
  <si>
    <t>Garlic Fingers</t>
  </si>
  <si>
    <t>Panzarotti</t>
  </si>
  <si>
    <t>Chicken Caesar Wrap on WW</t>
  </si>
  <si>
    <t>Cheese,Grapes and Crackers</t>
  </si>
  <si>
    <t xml:space="preserve">Hand Cut Home Fries </t>
  </si>
  <si>
    <t>Grilled Hamburger 2oz/3oz</t>
  </si>
  <si>
    <t>$4.50/5.50</t>
  </si>
  <si>
    <t>$2.00/3.75</t>
  </si>
  <si>
    <t>Cheeseburger 2oz/3oz</t>
  </si>
  <si>
    <t>$5.25/6.25</t>
  </si>
  <si>
    <t>Fruit Smoothie 6oz/8oz</t>
  </si>
  <si>
    <t>$2.80/3.60</t>
  </si>
  <si>
    <t>Grilled Chicken Burger</t>
  </si>
  <si>
    <t>$5.255/7.00</t>
  </si>
  <si>
    <t>Veggie Sticks and dip</t>
  </si>
  <si>
    <t>Chicken Nuggets with Sauce</t>
  </si>
  <si>
    <t>Wedge Sandwiches</t>
  </si>
  <si>
    <t>Grilled Cheese Sandwich</t>
  </si>
  <si>
    <t>Chicken Caesar Wrap</t>
  </si>
  <si>
    <t>Garden Salad 12oz/16oz</t>
  </si>
  <si>
    <t>$4.00/5.00</t>
  </si>
  <si>
    <t>Caesar Salad 12oz/16oz</t>
  </si>
  <si>
    <t>2oz Cookie</t>
  </si>
  <si>
    <t>Fruit Salad Small/Large</t>
  </si>
  <si>
    <t>$3.00/5.00</t>
  </si>
  <si>
    <t>$1.40/2.00</t>
  </si>
  <si>
    <t>Tomato Basil Pasta Salad</t>
  </si>
  <si>
    <t>$1.50/$2.00</t>
  </si>
  <si>
    <r>
      <t xml:space="preserve">Energy Bites </t>
    </r>
    <r>
      <rPr>
        <sz val="8"/>
        <color rgb="FFFF0000"/>
        <rFont val="Calibri"/>
        <family val="2"/>
      </rPr>
      <t>(3 - made w WOW Butter)</t>
    </r>
  </si>
  <si>
    <t>Squares</t>
  </si>
  <si>
    <t>$1.40/$2.00</t>
  </si>
  <si>
    <t>Portion</t>
  </si>
  <si>
    <t>Webtrtion #</t>
  </si>
  <si>
    <t>Costs</t>
  </si>
  <si>
    <t>FC</t>
  </si>
  <si>
    <t>Paper Cost</t>
  </si>
  <si>
    <t xml:space="preserve">Unit Cost </t>
  </si>
  <si>
    <t>SSP</t>
  </si>
  <si>
    <t xml:space="preserve">Margin </t>
  </si>
  <si>
    <t>PC%</t>
  </si>
  <si>
    <t>Daily Feature: K-8</t>
  </si>
  <si>
    <t>Main</t>
  </si>
  <si>
    <t>Side</t>
  </si>
  <si>
    <t>Milk</t>
  </si>
  <si>
    <t>Sub Recipes</t>
  </si>
  <si>
    <t xml:space="preserve">Chicken Quesadilla </t>
  </si>
  <si>
    <t>1 quesadilla</t>
  </si>
  <si>
    <t>Penne Pasta with Meat Sauce and Caesar Salad (can substitue Penne for spaghetti)</t>
  </si>
  <si>
    <t>240ml/12oz</t>
  </si>
  <si>
    <t>134373.4/55302</t>
  </si>
  <si>
    <t>Hamburger and Roasted Potato Wedges</t>
  </si>
  <si>
    <t>2oz burger/90g Wedges</t>
  </si>
  <si>
    <t>57867/56383.5</t>
  </si>
  <si>
    <t>BBQ Chicken Drumstick with Mashed Potatoes and Cron</t>
  </si>
  <si>
    <t>1 Drumstick/90ml Mashed/120ml corn</t>
  </si>
  <si>
    <t>55145.13/54925</t>
  </si>
  <si>
    <t>Lazy Lasagna with Caesar Salad</t>
  </si>
  <si>
    <t>1 piece/12oz</t>
  </si>
  <si>
    <t>117814.2/55302</t>
  </si>
  <si>
    <t>Beef Chili &amp; Corn Bread</t>
  </si>
  <si>
    <t>240ml/1/2 piece</t>
  </si>
  <si>
    <t>52827/53573</t>
  </si>
  <si>
    <t>Baked Beef a roni with Caesar Salad (also called Goulash)</t>
  </si>
  <si>
    <t>180ml Pasta/12oz</t>
  </si>
  <si>
    <t>54324/55302</t>
  </si>
  <si>
    <t>Shepherds Pie Bowl with Steamed Carrots</t>
  </si>
  <si>
    <t>113g Mashed Potato/90ml Meat/2oz Gravy/1 tbsp cheese/120ml Carrots</t>
  </si>
  <si>
    <t>141699/141119</t>
  </si>
  <si>
    <t>Sweet and Sour Meatballs with Stirfried Vegetables and Brown Rice</t>
  </si>
  <si>
    <t>5 meatballs in sauce and Vegetables/120ml Rice</t>
  </si>
  <si>
    <t>57379.7/54184</t>
  </si>
  <si>
    <t xml:space="preserve">Cheeseburger and Roasted Sweet Potato Wedges </t>
  </si>
  <si>
    <t>59109/53971.10</t>
  </si>
  <si>
    <t>Cheesy Tomato Penne Pasta with Caesar Salad</t>
  </si>
  <si>
    <t>116791.1/55302</t>
  </si>
  <si>
    <t>Sloppy Joe Sandwich with Garden Salad and Ranch Dip</t>
  </si>
  <si>
    <t>1 Sandwich/12oz salad+1oz Dip</t>
  </si>
  <si>
    <t>55320.8/52631</t>
  </si>
  <si>
    <t xml:space="preserve">Beef Burrito </t>
  </si>
  <si>
    <t>1 Burrito</t>
  </si>
  <si>
    <t>Chicken Eggroll in a Bowl</t>
  </si>
  <si>
    <t>210g/120ml brown rice/ 30ml plum sauce</t>
  </si>
  <si>
    <t>142615.3/54184.11</t>
  </si>
  <si>
    <t>Pork Eggroll in a Bowl</t>
  </si>
  <si>
    <t>142615.2/54184.11</t>
  </si>
  <si>
    <t>Sweet and Sour Chicken Rice Bowl with Stirfry Vegetables</t>
  </si>
  <si>
    <t>75g Chicken/90ml Sacue/180ml Rice/120ml Veggies</t>
  </si>
  <si>
    <t>134443.5/55196</t>
  </si>
  <si>
    <t>Soft Beef Tacos with Mexican Rice and Steamed Corn</t>
  </si>
  <si>
    <t>1 Taco/120ml Rice/120ml corn</t>
  </si>
  <si>
    <t>55413.23/54179.4/54825</t>
  </si>
  <si>
    <t>Lasagna with Caesar Salad OR Garlic Bread stick</t>
  </si>
  <si>
    <t>Full pan cut 24/60g or 1 Breadstick</t>
  </si>
  <si>
    <t>54829/53026/56809.1</t>
  </si>
  <si>
    <t>Hot diced chicken on a bun with Side Corn</t>
  </si>
  <si>
    <t>1 chicken on bun/120ml</t>
  </si>
  <si>
    <t>150990/54825</t>
  </si>
  <si>
    <t xml:space="preserve">Fettucini Alfredo served with Side Caesar Salad </t>
  </si>
  <si>
    <t>142g pasta/90ml Sauce/12oz Salad</t>
  </si>
  <si>
    <t>58880.11/53026</t>
  </si>
  <si>
    <t>Macaroni and Cheese with Veggies and Dip</t>
  </si>
  <si>
    <t>180ml/60g of each Celery and Carrot/1oz Dressing</t>
  </si>
  <si>
    <t xml:space="preserve">New </t>
  </si>
  <si>
    <r>
      <t>Chicken Soft Taco with Mexican Rice</t>
    </r>
    <r>
      <rPr>
        <b/>
        <sz val="9"/>
        <color rgb="FFFF0000"/>
        <rFont val="Calibri"/>
        <family val="2"/>
        <scheme val="minor"/>
      </rPr>
      <t>-New</t>
    </r>
  </si>
  <si>
    <t>1 taco/120ml Rice/Condiments</t>
  </si>
  <si>
    <t>Mini Cheese Pita Pizza with Slice Cucumbers</t>
  </si>
  <si>
    <t>1 Pizza/Cucumbers and Dip</t>
  </si>
  <si>
    <r>
      <t>Whole Wheat Cinnamon French Toast Sticks with Apple Slices-</t>
    </r>
    <r>
      <rPr>
        <b/>
        <sz val="9"/>
        <color rgb="FFFF0000"/>
        <rFont val="Calibri"/>
        <family val="2"/>
        <scheme val="minor"/>
      </rPr>
      <t>NEW</t>
    </r>
  </si>
  <si>
    <r>
      <t xml:space="preserve">6 French Toast Sticks(2 slices) / 200g </t>
    </r>
    <r>
      <rPr>
        <sz val="9"/>
        <rFont val="Calibri"/>
        <family val="2"/>
      </rPr>
      <t>Apple Wedges</t>
    </r>
  </si>
  <si>
    <t>53386/61820.154</t>
  </si>
  <si>
    <r>
      <t>Cheese Tortelini with Meat Sauce</t>
    </r>
    <r>
      <rPr>
        <b/>
        <sz val="9"/>
        <color rgb="FFFF0000"/>
        <rFont val="Calibri"/>
        <family val="2"/>
        <scheme val="minor"/>
      </rPr>
      <t>-NEW</t>
    </r>
  </si>
  <si>
    <t>120ml Pasta/Salad</t>
  </si>
  <si>
    <t>116645/55302</t>
  </si>
  <si>
    <t>Turkey Chili with Cheesy Cornbread</t>
  </si>
  <si>
    <t>240ml Chili/Cheesey Cornbread Muffin</t>
  </si>
  <si>
    <t>63422.2/53573</t>
  </si>
  <si>
    <t>Honey Garlic Chicken Drumstick with Mashed Potatoes and Broccoli</t>
  </si>
  <si>
    <t>2 Chicken/90ml Corn/90ml Mashed</t>
  </si>
  <si>
    <t>55145.13/54925.12/54825</t>
  </si>
  <si>
    <t>1 Bowl</t>
  </si>
  <si>
    <t>55320.8/53230</t>
  </si>
  <si>
    <t>Teriyaki Turkey Meatballs with Vegetable Fried Rice</t>
  </si>
  <si>
    <t>57379.10/55605.12/87926.8</t>
  </si>
  <si>
    <t>Daily Feature: 9-12</t>
  </si>
  <si>
    <t>Chili Topped Baked Potato</t>
  </si>
  <si>
    <t>1 Potato/90ml Chili/30ml Cheese/15ml sc</t>
  </si>
  <si>
    <t>Pulled Pork Sandwich</t>
  </si>
  <si>
    <t>1 Sandwich</t>
  </si>
  <si>
    <t>Beef Burrito</t>
  </si>
  <si>
    <t>Buffalo Chicken Flatbread</t>
  </si>
  <si>
    <t>1/2 Flatbread</t>
  </si>
  <si>
    <t>Chicken Fajita with Mexican Rice</t>
  </si>
  <si>
    <t>12 inch Tortilla/15ml Sour Cream &amp; Salsa/120ml rice</t>
  </si>
  <si>
    <t>54927.1/54179.4</t>
  </si>
  <si>
    <t>Teriyaki Chicken With Rice</t>
  </si>
  <si>
    <t>1 portion chicken/180ml rice</t>
  </si>
  <si>
    <t>56254/54184</t>
  </si>
  <si>
    <t>Sloppy Joe Sandwich</t>
  </si>
  <si>
    <t>90ml/WW Bun</t>
  </si>
  <si>
    <t>Sweet and Sour Turkey Meatballs with Brown Rice</t>
  </si>
  <si>
    <t>120ml rice/5 meatballs/60ml vegetables</t>
  </si>
  <si>
    <t>57379.11/54184.11/55196</t>
  </si>
  <si>
    <t xml:space="preserve">Chinese Rice Bowl </t>
  </si>
  <si>
    <t>480ml</t>
  </si>
  <si>
    <t>Buffalo Chicken Quesadilla</t>
  </si>
  <si>
    <t>10" tortilla</t>
  </si>
  <si>
    <t>Adobo Chicken with Brown Rice</t>
  </si>
  <si>
    <t>170g chicken (2 thighs)/240ml Rice</t>
  </si>
  <si>
    <t>58124.3/149206</t>
  </si>
  <si>
    <t>1/2 Flatbread/120ml corn</t>
  </si>
  <si>
    <r>
      <t>Chicken Soft Tacos with Mexican Rice-</t>
    </r>
    <r>
      <rPr>
        <b/>
        <sz val="10"/>
        <color rgb="FFFF0000"/>
        <rFont val="Calibri"/>
        <family val="2"/>
        <scheme val="minor"/>
      </rPr>
      <t>NEW</t>
    </r>
  </si>
  <si>
    <t>2 Tacos/120ml Rice/15ml Sour Cream &amp; Salsa</t>
  </si>
  <si>
    <t>5541326/54179.4</t>
  </si>
  <si>
    <t>Sweet Chili Chicken Stirfry</t>
  </si>
  <si>
    <t>240ml Stir Fry/240ml Rice</t>
  </si>
  <si>
    <r>
      <t>Oven Fried Chicken with Hot Honey. Roasted Potatoes and Slaw-</t>
    </r>
    <r>
      <rPr>
        <b/>
        <sz val="10"/>
        <color rgb="FFFF0000"/>
        <rFont val="Calibri"/>
        <family val="2"/>
        <scheme val="minor"/>
      </rPr>
      <t>NEW</t>
    </r>
  </si>
  <si>
    <t>2 pieces chicken/120ml Potato/120mlSlaw</t>
  </si>
  <si>
    <r>
      <t>7892.19/</t>
    </r>
    <r>
      <rPr>
        <sz val="10"/>
        <rFont val="Calibri"/>
        <family val="2"/>
      </rPr>
      <t>155985</t>
    </r>
    <r>
      <rPr>
        <sz val="10"/>
        <color theme="1"/>
        <rFont val="Calibri"/>
        <family val="2"/>
        <scheme val="minor"/>
      </rPr>
      <t>/54710/57190</t>
    </r>
  </si>
  <si>
    <r>
      <t>Thai Vegetable Green Curry with Steamed Rice</t>
    </r>
    <r>
      <rPr>
        <b/>
        <sz val="10"/>
        <color rgb="FFFF0000"/>
        <rFont val="Calibri"/>
        <family val="2"/>
        <scheme val="minor"/>
      </rPr>
      <t>-NEW</t>
    </r>
  </si>
  <si>
    <t>150ml/240ml</t>
  </si>
  <si>
    <t>104173.10/54184.11</t>
  </si>
  <si>
    <t>Chicken Quesadilla Veggie Sticks and Dip</t>
  </si>
  <si>
    <t>1 Quesadilla/30g Carrot/30g Celery/15ml Ranch</t>
  </si>
  <si>
    <t>54435.36/61820.78/61820.112/61820.55</t>
  </si>
  <si>
    <r>
      <t>Lazy Cabbage Rolls with Lean Beef, Tomatoes and Rice</t>
    </r>
    <r>
      <rPr>
        <b/>
        <sz val="10"/>
        <color rgb="FFFF0000"/>
        <rFont val="Calibri"/>
        <family val="2"/>
        <scheme val="minor"/>
      </rPr>
      <t>-NEW</t>
    </r>
  </si>
  <si>
    <t>360ml</t>
  </si>
  <si>
    <t>Honey Garlic Chicken Drumstick, Brown Rice, Coleslaw</t>
  </si>
  <si>
    <t>2 chicken/120ml rice/120ml slaw</t>
  </si>
  <si>
    <t>55145.13/59946/57190</t>
  </si>
  <si>
    <t>Healthy Sides</t>
  </si>
  <si>
    <t>Garden Salad/30ml Dressing</t>
  </si>
  <si>
    <t>12oz</t>
  </si>
  <si>
    <t>Apple Or Banana</t>
  </si>
  <si>
    <t>1 Piece</t>
  </si>
  <si>
    <t>59497/59498</t>
  </si>
  <si>
    <t>Carrot and Celery Sticks</t>
  </si>
  <si>
    <t>60g each</t>
  </si>
  <si>
    <t>61820.112/61820.78</t>
  </si>
  <si>
    <t>Baked Potato Wedges</t>
  </si>
  <si>
    <t>113g</t>
  </si>
  <si>
    <t>Steamed PEI Vegetable  Blend</t>
  </si>
  <si>
    <t>90ml</t>
  </si>
  <si>
    <t>Weekly Feature</t>
  </si>
  <si>
    <t>Chicken Snack Wrap with Caesar Salad</t>
  </si>
  <si>
    <t>1 wrap/side</t>
  </si>
  <si>
    <t>56860.9/55302</t>
  </si>
  <si>
    <t>Grilled Cheese Sandwich with Chicken Noodle Soup</t>
  </si>
  <si>
    <t>1 sandwich/240ml Soup</t>
  </si>
  <si>
    <t>52836.9/56498.1</t>
  </si>
  <si>
    <t>Cheese Pizza Slice with Fresh Cucumber Slices and Ranch Dip</t>
  </si>
  <si>
    <t>1/8 Pizza/2oz cucumber/1oz Ranch</t>
  </si>
  <si>
    <t>63242.18/61820.127</t>
  </si>
  <si>
    <t>Cheese Pizza Slice with  Caesar Salad</t>
  </si>
  <si>
    <t>1 slice/60g Salad</t>
  </si>
  <si>
    <t>63242.18/53026</t>
  </si>
  <si>
    <t>Chicken Nuggets, Home Made Potato Wedges and Veggies sticks</t>
  </si>
  <si>
    <t>4 nuggets/1oz Dip/84g wedges/60g Veggie Sticks</t>
  </si>
  <si>
    <t>54430/56383.5</t>
  </si>
  <si>
    <t>Homemade Chicken Fingers, Veggie Sticks &amp; Dip</t>
  </si>
  <si>
    <t>2 Strips/1oz Dip/84g wedges/60g Veggie Sticks</t>
  </si>
  <si>
    <t>115921/</t>
  </si>
  <si>
    <t>Pancakes with Syrup and Fresh fruit</t>
  </si>
  <si>
    <t>2 Pancakes/1 syrup/120ml Fruit</t>
  </si>
  <si>
    <t>55519.7/</t>
  </si>
  <si>
    <t>Pancakes with Syrup and Ham Slice</t>
  </si>
  <si>
    <t>2 Pancakes/1 syrup/28g ham</t>
  </si>
  <si>
    <t>55519.7/61820.8</t>
  </si>
  <si>
    <t>Popcorn Chicken mashed Potato Bowl with Apple slices</t>
  </si>
  <si>
    <t>113g Potato/60ml gravy/40ml corn/5 pieces of chicken, 15ml shredded cheese/2oz Apple slices</t>
  </si>
  <si>
    <t>134387/</t>
  </si>
  <si>
    <t>1/2 Buffalo Chicken Flat Bread with Side of Caesar Salad</t>
  </si>
  <si>
    <t>1/2 Flat Bread/60g salad</t>
  </si>
  <si>
    <t>106669.8/53026</t>
  </si>
  <si>
    <t>Menu 2022-2023</t>
  </si>
  <si>
    <t>Tex Mex Tacos with Mexican Rice</t>
  </si>
  <si>
    <t>Hamburger &amp; Roasted Wedges</t>
  </si>
  <si>
    <t>BBQ Chicken Drumstick, Mashed Potato &amp; Apple Slaw</t>
  </si>
  <si>
    <t>Lazy Lasagna &amp; Caesar Salad</t>
  </si>
  <si>
    <t>Baked Goulash &amp; Caesar Salad</t>
  </si>
  <si>
    <t>Shepherds Pie Bowl &amp; Steamed Carrots</t>
  </si>
  <si>
    <t>Sweet &amp; Sour Meatballs with Sitr Fried Veggies &amp; Rice</t>
  </si>
  <si>
    <t>Hot Chicken &amp; Gravy on aBun with Tomato, Cucumber Salad</t>
  </si>
  <si>
    <t>Daily Alternate Meal</t>
  </si>
  <si>
    <t>Mac 'n Cheese with Veggies &amp; Dip</t>
  </si>
  <si>
    <t>Cheese Pizza Slice &amp; Sliced Cucumbers</t>
  </si>
  <si>
    <t>Chicken Fingers, Baked Wedges and Veggies &amp; Dip</t>
  </si>
  <si>
    <t>Pancakes, Grilled Ham &amp; Fruit</t>
  </si>
  <si>
    <t>1ea</t>
  </si>
  <si>
    <t>Tex Mex Pizza</t>
  </si>
  <si>
    <t>Greek Pizza</t>
  </si>
  <si>
    <t>Vegetarian</t>
  </si>
  <si>
    <t>Cinnamon Roll</t>
  </si>
  <si>
    <t>PEI</t>
  </si>
  <si>
    <t>237ml</t>
  </si>
  <si>
    <t>473ml</t>
  </si>
  <si>
    <t>500ml Water</t>
  </si>
  <si>
    <t>500ml</t>
  </si>
  <si>
    <t>SYSCO OR PEPSI</t>
  </si>
  <si>
    <t>591ml Water</t>
  </si>
  <si>
    <t>591ml</t>
  </si>
  <si>
    <t>PEPSI or COKE</t>
  </si>
  <si>
    <t>341ml</t>
  </si>
  <si>
    <t>Grill - Core - Pick 2 Daily</t>
  </si>
  <si>
    <t xml:space="preserve">FC </t>
  </si>
  <si>
    <t>Grilled Hamburger- Char-Grilled Patty on a Toasted roll with iceburg lettuce,Tomato,Onion and pickle</t>
  </si>
  <si>
    <t>2oz Patty</t>
  </si>
  <si>
    <t>Add Cheddar Cheese</t>
  </si>
  <si>
    <t>14g</t>
  </si>
  <si>
    <t>Chicken Nuggets</t>
  </si>
  <si>
    <t>3oz with 1 oz Sauce</t>
  </si>
  <si>
    <t>Popcorn Chicken</t>
  </si>
  <si>
    <t>70g + 1oz sauce</t>
  </si>
  <si>
    <t>Grilled Chicken Sandwich-Grilled Marinated Chicken Breast,Shredded Iceburg,Tomato,Light Mayo</t>
  </si>
  <si>
    <t>2oz chicken on bun</t>
  </si>
  <si>
    <t>Oven Roasted Potato Wedges (Home made)</t>
  </si>
  <si>
    <t>Pizza - Core</t>
  </si>
  <si>
    <t>Cheese Pizza</t>
  </si>
  <si>
    <t>1 Slice(1/8 Pizza)</t>
  </si>
  <si>
    <t xml:space="preserve">Pizza - Optional </t>
  </si>
  <si>
    <t>Turkey Pepperoni Pizza</t>
  </si>
  <si>
    <t>Personal 7"</t>
  </si>
  <si>
    <t>BBQ Chicken Pizza</t>
  </si>
  <si>
    <t>Garlic Slice with 1oz Donair Sauce</t>
  </si>
  <si>
    <t>Deluxe Works Pizza</t>
  </si>
  <si>
    <t>Sandwiches - Core</t>
  </si>
  <si>
    <t>57g</t>
  </si>
  <si>
    <t>Tuna Salad on Whole Grain bread</t>
  </si>
  <si>
    <t>Salad - Core</t>
  </si>
  <si>
    <t>Garden Salad with 30ml Dressing</t>
  </si>
  <si>
    <t>Salad - Optional</t>
  </si>
  <si>
    <t>Healthy Snacking - Core</t>
  </si>
  <si>
    <t>Fresh Fruit Parfait (purchased pail)</t>
  </si>
  <si>
    <t>120ml in 7oz Cup</t>
  </si>
  <si>
    <t>7oz cup</t>
  </si>
  <si>
    <t xml:space="preserve">Yogurt </t>
  </si>
  <si>
    <t>100g</t>
  </si>
  <si>
    <t>MOG</t>
  </si>
  <si>
    <t>1 ea</t>
  </si>
  <si>
    <t>Veggies and Dip with Ranch Dip</t>
  </si>
  <si>
    <t>Healthy Snacking - Optional</t>
  </si>
  <si>
    <t>8 pieces</t>
  </si>
  <si>
    <t>Smoothie</t>
  </si>
  <si>
    <t>180ml in 7oz Cup</t>
  </si>
  <si>
    <t>1 Apple/30ml Dip</t>
  </si>
  <si>
    <t>Whole Wheat Honey Bagel with Cream Cheese</t>
  </si>
  <si>
    <t>1 bagel + 1 CC pkg</t>
  </si>
  <si>
    <t>Whole Wheat Honey Bagel with Butter</t>
  </si>
  <si>
    <t>1 bagel buttered</t>
  </si>
  <si>
    <t>Snacks - Core</t>
  </si>
  <si>
    <t>1oz  Cookie</t>
  </si>
  <si>
    <t>28g (1oz)</t>
  </si>
  <si>
    <t>SYSCO</t>
  </si>
  <si>
    <t>Small Muffin</t>
  </si>
  <si>
    <t>#16 Scoop (60ml)</t>
  </si>
  <si>
    <t>Baked chips</t>
  </si>
  <si>
    <t>Each 40g</t>
  </si>
  <si>
    <t>2.5oz</t>
  </si>
  <si>
    <t>Frozen Yogurt</t>
  </si>
  <si>
    <t>115ml</t>
  </si>
  <si>
    <t>Icee Cup</t>
  </si>
  <si>
    <t>120ml</t>
  </si>
  <si>
    <t>Pudding</t>
  </si>
  <si>
    <t>Drinks - Core</t>
  </si>
  <si>
    <t>SAPUTO</t>
  </si>
  <si>
    <t xml:space="preserve">114ml Juice </t>
  </si>
  <si>
    <t>114ml</t>
  </si>
  <si>
    <t>Box Juice</t>
  </si>
  <si>
    <t>125ml</t>
  </si>
  <si>
    <t>Additional  Items can be added from our Main Price list</t>
  </si>
  <si>
    <t>2 Soft Chicken Tacos, Mexican Rice &amp; Corn</t>
  </si>
  <si>
    <t>served with choice of milk or 500ml Water
$7.00</t>
  </si>
  <si>
    <t>September 2-6</t>
  </si>
  <si>
    <t>Apr 28 - May  2</t>
  </si>
  <si>
    <t>Sept 30 - Oct 4</t>
  </si>
  <si>
    <t>May12-16</t>
  </si>
  <si>
    <t>February 10-14</t>
  </si>
  <si>
    <t>Oct 28 - Nov 1</t>
  </si>
  <si>
    <t>March 10-14</t>
  </si>
  <si>
    <t>Mar 31 - Apr 4</t>
  </si>
  <si>
    <t>BBQ Chicken With Mashed Potatoes and Steamed Veg</t>
  </si>
  <si>
    <t>2 Soft Beef Tacos, Mexican Rice &amp; Corn</t>
  </si>
  <si>
    <t>Cinnamon French Toast Sticks with Ham &amp; Apple Slices</t>
  </si>
  <si>
    <t>Chicken Fingers with Roasted Wedges, Veggie sticks &amp; Dip</t>
  </si>
  <si>
    <t>Fettuccine Alfredo with Caesar Salad</t>
  </si>
  <si>
    <t>Sweet &amp; Sour Chicken and Rice Bowl with Stir-Fried Veggies</t>
  </si>
  <si>
    <t>Pasta with Meat Sauce &amp; Caesar Salad</t>
  </si>
  <si>
    <t>Pancakes with  Syrup, Side of Ham and Fruit Salad</t>
  </si>
  <si>
    <t>Rice Krispie Square</t>
  </si>
  <si>
    <t>Grilled Cheese</t>
  </si>
  <si>
    <t>Ham &amp; Cheese on WW Bread</t>
  </si>
  <si>
    <t>Pepperoni Slice</t>
  </si>
  <si>
    <t xml:space="preserve">Garlic Slice </t>
  </si>
  <si>
    <t>Oven Roasted Potato Wedges</t>
  </si>
  <si>
    <t>Baked Tortillas Chips &amp; Salsa</t>
  </si>
  <si>
    <t>Apple Wedges with Yogurt Dip</t>
  </si>
  <si>
    <t>Small White Milk</t>
  </si>
  <si>
    <t>Small  Chocolate Milk</t>
  </si>
  <si>
    <t xml:space="preserve">Oasis 300ml  Apple or Orange </t>
  </si>
  <si>
    <t>Chicken Snack Wrap and Homemade Nachos</t>
  </si>
  <si>
    <t>Pizza Pocket &amp; Caesar Salad</t>
  </si>
  <si>
    <t>1/2 Chicken Caesar Wrap &amp; Baked Potato Wedges</t>
  </si>
  <si>
    <t>Juice Box Apple or Berry</t>
  </si>
  <si>
    <t>Pizza Roll &amp; Fruit Slushie Cup</t>
  </si>
  <si>
    <t>Cheese Pizza Slice and 500ml Water</t>
  </si>
  <si>
    <t>1oz Chocolate Cip Cookie</t>
  </si>
  <si>
    <t>Sun Chips Harvest Cheddar</t>
  </si>
  <si>
    <t>Sun Chips French Onion</t>
  </si>
  <si>
    <t>1oz Rainbow Chip Cookie</t>
  </si>
  <si>
    <t xml:space="preserve">Fresh Baked Muffin </t>
  </si>
  <si>
    <t>Mexican Mashed Potato Bowl &amp; Juice Box</t>
  </si>
  <si>
    <t>Cheese Pizza Bagel &amp; Juice Box</t>
  </si>
  <si>
    <t>Chicken Snack Wrap on WW</t>
  </si>
  <si>
    <t xml:space="preserve">Bagel with Cream Cheese &amp; Juice Box </t>
  </si>
  <si>
    <t xml:space="preserve">Frozen Yogurt </t>
  </si>
  <si>
    <t>Cheese Pizza Slice</t>
  </si>
  <si>
    <t xml:space="preserve">Frozen Slush Cup </t>
  </si>
  <si>
    <t>Yogurt Parfait With Berries &amp;  Granola</t>
  </si>
  <si>
    <t xml:space="preserve">Water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</si>
</sst>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_([$$-409]* #,##0.00_);_([$$-409]* \(#,##0.00\);_([$$-409]* &quot;-&quot;??_);_(@_)"/>
    <numFmt numFmtId="166" formatCode="0.0%"/>
  </numFmts>
  <fonts count="6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4"/>
      <color theme="0"/>
      <name val="Jester"/>
    </font>
    <font>
      <b/>
      <sz val="20"/>
      <color theme="0"/>
      <name val="Jester"/>
    </font>
    <font>
      <sz val="2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Century Gothic"/>
      <family val="2"/>
    </font>
    <font>
      <sz val="1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entury Gothic"/>
      <family val="2"/>
    </font>
    <font>
      <sz val="12"/>
      <color theme="1"/>
      <name val="Century Gothic"/>
      <family val="2"/>
    </font>
    <font>
      <sz val="9"/>
      <color rgb="FF000000"/>
      <name val="Century Gothic"/>
      <family val="2"/>
    </font>
    <font>
      <sz val="4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Jester"/>
    </font>
    <font>
      <b/>
      <i/>
      <sz val="11"/>
      <color rgb="FFC00000"/>
      <name val="Book Antiqua"/>
      <family val="1"/>
    </font>
    <font>
      <b/>
      <sz val="11"/>
      <name val="Jester"/>
    </font>
    <font>
      <sz val="8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1"/>
      <name val="Century Gothic"/>
      <family val="2"/>
    </font>
    <font>
      <sz val="36"/>
      <color theme="1"/>
      <name val="Century Gothic"/>
      <family val="2"/>
    </font>
    <font>
      <b/>
      <sz val="14"/>
      <color theme="0"/>
      <name val="Century Gothic"/>
      <family val="2"/>
    </font>
    <font>
      <b/>
      <sz val="20"/>
      <color theme="0"/>
      <name val="Century Gothic"/>
      <family val="2"/>
    </font>
    <font>
      <sz val="18"/>
      <color theme="0"/>
      <name val="Century Gothic"/>
      <family val="2"/>
    </font>
    <font>
      <sz val="14"/>
      <color theme="1"/>
      <name val="Century Gothic"/>
      <family val="2"/>
    </font>
    <font>
      <sz val="10"/>
      <color theme="1"/>
      <name val="Century Gothic"/>
      <family val="2"/>
    </font>
    <font>
      <sz val="12"/>
      <color theme="0"/>
      <name val="Century Gothic"/>
      <family val="2"/>
    </font>
    <font>
      <sz val="10"/>
      <color theme="0"/>
      <name val="Century Gothic"/>
      <family val="2"/>
    </font>
    <font>
      <b/>
      <u/>
      <sz val="11"/>
      <color theme="1"/>
      <name val="Century Gothic"/>
      <family val="2"/>
    </font>
    <font>
      <sz val="22"/>
      <color theme="0"/>
      <name val="Century Gothic"/>
      <family val="2"/>
    </font>
    <font>
      <b/>
      <sz val="9"/>
      <color theme="1"/>
      <name val="Calibri"/>
      <family val="2"/>
      <scheme val="minor"/>
    </font>
    <font>
      <sz val="9"/>
      <color rgb="FF444444"/>
      <name val="Calibri"/>
      <family val="2"/>
      <scheme val="minor"/>
    </font>
    <font>
      <b/>
      <sz val="11"/>
      <color theme="1"/>
      <name val="Century Gothic"/>
      <family val="2"/>
    </font>
    <font>
      <sz val="12"/>
      <name val="Century Gothic"/>
      <family val="2"/>
    </font>
    <font>
      <sz val="10"/>
      <name val="Century Gothic"/>
      <family val="2"/>
    </font>
    <font>
      <sz val="9"/>
      <color rgb="FF000000"/>
      <name val="Calibri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Jester"/>
    </font>
    <font>
      <sz val="11"/>
      <color rgb="FFFF0000"/>
      <name val="Segoe UI"/>
      <family val="2"/>
    </font>
    <font>
      <sz val="8"/>
      <color rgb="FFFF0000"/>
      <name val="Calibri"/>
      <family val="2"/>
    </font>
    <font>
      <sz val="9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22"/>
      <color theme="1"/>
      <name val="Calibri"/>
      <family val="2"/>
      <scheme val="minor"/>
    </font>
    <font>
      <sz val="16"/>
      <color theme="0"/>
      <name val="Century Gothic"/>
      <family val="2"/>
    </font>
    <font>
      <sz val="13"/>
      <color theme="1"/>
      <name val="Century Gothic"/>
      <family val="2"/>
    </font>
    <font>
      <sz val="13"/>
      <color rgb="FF000000"/>
      <name val="Century Gothic"/>
      <family val="2"/>
    </font>
    <font>
      <sz val="20"/>
      <name val="Century Gothic"/>
      <family val="2"/>
    </font>
    <font>
      <sz val="16"/>
      <name val="Century Gothic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7479B"/>
        <bgColor indexed="64"/>
      </patternFill>
    </fill>
    <fill>
      <patternFill patternType="solid">
        <fgColor rgb="FF22B04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E1F26"/>
        <bgColor indexed="64"/>
      </patternFill>
    </fill>
    <fill>
      <patternFill patternType="solid">
        <fgColor rgb="FFF18AB9"/>
        <bgColor indexed="64"/>
      </patternFill>
    </fill>
    <fill>
      <patternFill patternType="solid">
        <fgColor rgb="FFF89F1D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ashDot">
        <color indexed="64"/>
      </bottom>
      <diagonal/>
    </border>
    <border>
      <left style="thin">
        <color indexed="64"/>
      </left>
      <right style="thin">
        <color indexed="64"/>
      </right>
      <top/>
      <bottom style="dashDot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/>
      <bottom style="dashDot">
        <color indexed="64"/>
      </bottom>
      <diagonal/>
    </border>
    <border>
      <left style="thin">
        <color indexed="64"/>
      </left>
      <right style="medium">
        <color indexed="64"/>
      </right>
      <top/>
      <bottom style="dashDot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4" fontId="3" fillId="0" borderId="0" applyFont="0" applyFill="0" applyBorder="0" applyAlignment="0" applyProtection="0"/>
    <xf numFmtId="0" fontId="5" fillId="0" borderId="0"/>
    <xf numFmtId="9" fontId="3" fillId="0" borderId="0" applyFont="0" applyFill="0" applyBorder="0" applyAlignment="0" applyProtection="0"/>
  </cellStyleXfs>
  <cellXfs count="349">
    <xf numFmtId="0" fontId="0" fillId="0" borderId="0" xfId="0"/>
    <xf numFmtId="0" fontId="0" fillId="0" borderId="1" xfId="0" applyBorder="1"/>
    <xf numFmtId="44" fontId="0" fillId="0" borderId="1" xfId="1" applyFont="1" applyBorder="1"/>
    <xf numFmtId="0" fontId="0" fillId="0" borderId="1" xfId="0" applyBorder="1" applyAlignment="1">
      <alignment horizontal="right"/>
    </xf>
    <xf numFmtId="44" fontId="0" fillId="0" borderId="1" xfId="0" applyNumberFormat="1" applyBorder="1"/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0" fillId="4" borderId="1" xfId="0" applyFill="1" applyBorder="1" applyAlignment="1">
      <alignment horizontal="right"/>
    </xf>
    <xf numFmtId="0" fontId="0" fillId="4" borderId="1" xfId="0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0" fillId="3" borderId="1" xfId="0" applyFill="1" applyBorder="1"/>
    <xf numFmtId="44" fontId="0" fillId="0" borderId="1" xfId="0" applyNumberForma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right" vertical="center" wrapText="1"/>
    </xf>
    <xf numFmtId="44" fontId="2" fillId="0" borderId="1" xfId="0" applyNumberFormat="1" applyFont="1" applyBorder="1"/>
    <xf numFmtId="10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44" fontId="0" fillId="4" borderId="1" xfId="1" applyFont="1" applyFill="1" applyBorder="1" applyAlignment="1">
      <alignment horizontal="center"/>
    </xf>
    <xf numFmtId="44" fontId="0" fillId="3" borderId="1" xfId="1" applyFont="1" applyFill="1" applyBorder="1"/>
    <xf numFmtId="44" fontId="0" fillId="0" borderId="0" xfId="1" applyFont="1"/>
    <xf numFmtId="0" fontId="1" fillId="0" borderId="0" xfId="0" applyFont="1" applyAlignment="1">
      <alignment horizontal="left"/>
    </xf>
    <xf numFmtId="44" fontId="0" fillId="0" borderId="1" xfId="1" applyFont="1" applyBorder="1" applyAlignment="1">
      <alignment horizontal="right"/>
    </xf>
    <xf numFmtId="0" fontId="6" fillId="3" borderId="1" xfId="0" applyFont="1" applyFill="1" applyBorder="1" applyAlignment="1">
      <alignment horizontal="right"/>
    </xf>
    <xf numFmtId="164" fontId="0" fillId="4" borderId="11" xfId="0" applyNumberFormat="1" applyFill="1" applyBorder="1" applyAlignment="1">
      <alignment horizontal="center"/>
    </xf>
    <xf numFmtId="44" fontId="3" fillId="0" borderId="1" xfId="1" applyFont="1" applyBorder="1"/>
    <xf numFmtId="0" fontId="6" fillId="0" borderId="1" xfId="0" applyFont="1" applyBorder="1" applyAlignment="1">
      <alignment horizontal="right" vertical="center" wrapText="1"/>
    </xf>
    <xf numFmtId="0" fontId="3" fillId="0" borderId="0" xfId="1" applyNumberFormat="1" applyFont="1" applyFill="1" applyBorder="1"/>
    <xf numFmtId="0" fontId="7" fillId="5" borderId="3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 vertical="center"/>
    </xf>
    <xf numFmtId="0" fontId="10" fillId="0" borderId="0" xfId="0" applyFont="1"/>
    <xf numFmtId="0" fontId="12" fillId="0" borderId="0" xfId="0" applyFont="1"/>
    <xf numFmtId="0" fontId="14" fillId="0" borderId="0" xfId="0" applyFont="1"/>
    <xf numFmtId="0" fontId="11" fillId="7" borderId="6" xfId="0" applyFont="1" applyFill="1" applyBorder="1" applyAlignment="1">
      <alignment horizontal="center" vertical="center" wrapText="1" readingOrder="1"/>
    </xf>
    <xf numFmtId="0" fontId="11" fillId="7" borderId="5" xfId="0" applyFont="1" applyFill="1" applyBorder="1" applyAlignment="1">
      <alignment horizontal="center" vertical="center" wrapText="1" readingOrder="1"/>
    </xf>
    <xf numFmtId="0" fontId="10" fillId="0" borderId="31" xfId="0" applyFont="1" applyBorder="1" applyAlignment="1">
      <alignment horizontal="center" vertical="center" wrapText="1" shrinkToFit="1"/>
    </xf>
    <xf numFmtId="0" fontId="10" fillId="0" borderId="19" xfId="0" applyFont="1" applyBorder="1" applyAlignment="1">
      <alignment horizontal="center" vertical="center" wrapText="1" shrinkToFit="1"/>
    </xf>
    <xf numFmtId="0" fontId="15" fillId="7" borderId="14" xfId="0" applyFont="1" applyFill="1" applyBorder="1" applyAlignment="1">
      <alignment horizontal="center" vertical="center" wrapText="1" readingOrder="1"/>
    </xf>
    <xf numFmtId="0" fontId="15" fillId="7" borderId="15" xfId="0" applyFont="1" applyFill="1" applyBorder="1" applyAlignment="1">
      <alignment horizontal="center" vertical="center" wrapText="1" readingOrder="1"/>
    </xf>
    <xf numFmtId="0" fontId="15" fillId="7" borderId="32" xfId="0" applyFont="1" applyFill="1" applyBorder="1" applyAlignment="1">
      <alignment horizontal="center" vertical="center" wrapText="1" readingOrder="1"/>
    </xf>
    <xf numFmtId="0" fontId="15" fillId="7" borderId="22" xfId="0" applyFont="1" applyFill="1" applyBorder="1" applyAlignment="1">
      <alignment horizontal="center" vertical="center" wrapText="1" readingOrder="1"/>
    </xf>
    <xf numFmtId="0" fontId="16" fillId="0" borderId="23" xfId="0" applyFont="1" applyBorder="1" applyAlignment="1">
      <alignment horizontal="center" vertical="center" wrapText="1"/>
    </xf>
    <xf numFmtId="0" fontId="15" fillId="7" borderId="23" xfId="0" applyFont="1" applyFill="1" applyBorder="1" applyAlignment="1">
      <alignment horizontal="center" vertical="center" wrapText="1" readingOrder="1"/>
    </xf>
    <xf numFmtId="0" fontId="15" fillId="7" borderId="33" xfId="0" applyFont="1" applyFill="1" applyBorder="1" applyAlignment="1">
      <alignment horizontal="center" vertical="center" wrapText="1" readingOrder="1"/>
    </xf>
    <xf numFmtId="0" fontId="17" fillId="7" borderId="11" xfId="0" applyFont="1" applyFill="1" applyBorder="1" applyAlignment="1">
      <alignment horizontal="center" vertical="center" wrapText="1" readingOrder="1"/>
    </xf>
    <xf numFmtId="0" fontId="17" fillId="7" borderId="18" xfId="0" applyFont="1" applyFill="1" applyBorder="1" applyAlignment="1">
      <alignment horizontal="center" vertical="center" wrapText="1" readingOrder="1"/>
    </xf>
    <xf numFmtId="0" fontId="17" fillId="7" borderId="20" xfId="0" applyFont="1" applyFill="1" applyBorder="1" applyAlignment="1">
      <alignment horizontal="center" vertical="center" wrapText="1" readingOrder="1"/>
    </xf>
    <xf numFmtId="0" fontId="17" fillId="7" borderId="26" xfId="0" applyFont="1" applyFill="1" applyBorder="1" applyAlignment="1">
      <alignment horizontal="center" vertical="center" wrapText="1" readingOrder="1"/>
    </xf>
    <xf numFmtId="0" fontId="17" fillId="7" borderId="27" xfId="0" applyFont="1" applyFill="1" applyBorder="1" applyAlignment="1">
      <alignment horizontal="center" vertical="center" wrapText="1" readingOrder="1"/>
    </xf>
    <xf numFmtId="0" fontId="17" fillId="7" borderId="28" xfId="0" applyFont="1" applyFill="1" applyBorder="1" applyAlignment="1">
      <alignment horizontal="center" vertical="center" wrapText="1" readingOrder="1"/>
    </xf>
    <xf numFmtId="44" fontId="0" fillId="3" borderId="1" xfId="1" applyFont="1" applyFill="1" applyBorder="1" applyAlignment="1">
      <alignment horizontal="center"/>
    </xf>
    <xf numFmtId="44" fontId="0" fillId="0" borderId="1" xfId="1" applyFont="1" applyBorder="1" applyAlignment="1">
      <alignment horizontal="center"/>
    </xf>
    <xf numFmtId="44" fontId="0" fillId="0" borderId="1" xfId="1" applyFont="1" applyBorder="1" applyAlignment="1">
      <alignment horizontal="center" vertical="center" wrapText="1"/>
    </xf>
    <xf numFmtId="44" fontId="0" fillId="0" borderId="0" xfId="1" applyFont="1" applyAlignment="1">
      <alignment horizontal="center"/>
    </xf>
    <xf numFmtId="0" fontId="2" fillId="0" borderId="1" xfId="0" applyFont="1" applyBorder="1" applyAlignment="1">
      <alignment horizontal="left" wrapText="1"/>
    </xf>
    <xf numFmtId="0" fontId="20" fillId="2" borderId="1" xfId="0" applyFont="1" applyFill="1" applyBorder="1"/>
    <xf numFmtId="44" fontId="21" fillId="0" borderId="1" xfId="0" applyNumberFormat="1" applyFont="1" applyBorder="1"/>
    <xf numFmtId="0" fontId="0" fillId="0" borderId="0" xfId="0" applyAlignment="1">
      <alignment horizontal="center"/>
    </xf>
    <xf numFmtId="0" fontId="22" fillId="0" borderId="0" xfId="0" applyFont="1"/>
    <xf numFmtId="0" fontId="0" fillId="10" borderId="34" xfId="0" applyFill="1" applyBorder="1" applyAlignment="1">
      <alignment wrapText="1"/>
    </xf>
    <xf numFmtId="0" fontId="0" fillId="0" borderId="0" xfId="0" applyAlignment="1">
      <alignment wrapText="1"/>
    </xf>
    <xf numFmtId="0" fontId="0" fillId="10" borderId="35" xfId="0" applyFill="1" applyBorder="1" applyAlignment="1">
      <alignment wrapText="1"/>
    </xf>
    <xf numFmtId="0" fontId="0" fillId="10" borderId="36" xfId="0" applyFill="1" applyBorder="1" applyAlignment="1">
      <alignment wrapText="1"/>
    </xf>
    <xf numFmtId="0" fontId="0" fillId="8" borderId="30" xfId="0" applyFill="1" applyBorder="1" applyAlignment="1">
      <alignment wrapText="1"/>
    </xf>
    <xf numFmtId="0" fontId="23" fillId="8" borderId="30" xfId="0" applyFont="1" applyFill="1" applyBorder="1" applyAlignment="1">
      <alignment horizontal="center" vertical="center" textRotation="90" wrapText="1" shrinkToFit="1"/>
    </xf>
    <xf numFmtId="0" fontId="24" fillId="8" borderId="25" xfId="0" applyFont="1" applyFill="1" applyBorder="1" applyAlignment="1">
      <alignment horizontal="center" vertical="center" wrapText="1" readingOrder="1"/>
    </xf>
    <xf numFmtId="0" fontId="23" fillId="10" borderId="13" xfId="0" applyFont="1" applyFill="1" applyBorder="1" applyAlignment="1">
      <alignment horizontal="center" vertical="center" textRotation="90" wrapText="1" shrinkToFit="1"/>
    </xf>
    <xf numFmtId="0" fontId="0" fillId="10" borderId="30" xfId="0" applyFill="1" applyBorder="1" applyAlignment="1">
      <alignment wrapText="1"/>
    </xf>
    <xf numFmtId="0" fontId="23" fillId="10" borderId="30" xfId="0" applyFont="1" applyFill="1" applyBorder="1" applyAlignment="1">
      <alignment horizontal="center" vertical="center" textRotation="90" wrapText="1" shrinkToFit="1"/>
    </xf>
    <xf numFmtId="0" fontId="23" fillId="10" borderId="25" xfId="0" applyFont="1" applyFill="1" applyBorder="1" applyAlignment="1">
      <alignment horizontal="center" vertical="center" textRotation="90" wrapText="1" shrinkToFit="1"/>
    </xf>
    <xf numFmtId="0" fontId="25" fillId="6" borderId="13" xfId="0" applyFont="1" applyFill="1" applyBorder="1" applyAlignment="1">
      <alignment horizontal="center" vertical="center" textRotation="90" wrapText="1" shrinkToFit="1"/>
    </xf>
    <xf numFmtId="0" fontId="25" fillId="6" borderId="30" xfId="0" applyFont="1" applyFill="1" applyBorder="1" applyAlignment="1">
      <alignment horizontal="center" vertical="center" textRotation="90" wrapText="1" shrinkToFit="1"/>
    </xf>
    <xf numFmtId="0" fontId="25" fillId="6" borderId="25" xfId="0" applyFont="1" applyFill="1" applyBorder="1" applyAlignment="1">
      <alignment horizontal="center" vertical="center" textRotation="90" wrapText="1" shrinkToFit="1"/>
    </xf>
    <xf numFmtId="0" fontId="0" fillId="10" borderId="13" xfId="0" applyFill="1" applyBorder="1" applyAlignment="1">
      <alignment wrapText="1"/>
    </xf>
    <xf numFmtId="0" fontId="24" fillId="10" borderId="30" xfId="0" applyFont="1" applyFill="1" applyBorder="1" applyAlignment="1">
      <alignment horizontal="center" vertical="center" wrapText="1" readingOrder="1"/>
    </xf>
    <xf numFmtId="0" fontId="24" fillId="10" borderId="25" xfId="0" applyFont="1" applyFill="1" applyBorder="1" applyAlignment="1">
      <alignment horizontal="center" vertical="center" wrapText="1" readingOrder="1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right"/>
    </xf>
    <xf numFmtId="44" fontId="12" fillId="0" borderId="1" xfId="1" applyFont="1" applyBorder="1"/>
    <xf numFmtId="44" fontId="12" fillId="0" borderId="1" xfId="0" applyNumberFormat="1" applyFont="1" applyBorder="1"/>
    <xf numFmtId="0" fontId="12" fillId="0" borderId="1" xfId="0" applyFont="1" applyBorder="1"/>
    <xf numFmtId="166" fontId="12" fillId="0" borderId="1" xfId="3" applyNumberFormat="1" applyFont="1" applyBorder="1"/>
    <xf numFmtId="16" fontId="12" fillId="0" borderId="1" xfId="0" applyNumberFormat="1" applyFont="1" applyBorder="1" applyAlignment="1">
      <alignment horizontal="left" wrapText="1"/>
    </xf>
    <xf numFmtId="44" fontId="12" fillId="7" borderId="43" xfId="1" applyFont="1" applyFill="1" applyBorder="1" applyAlignment="1">
      <alignment horizontal="right"/>
    </xf>
    <xf numFmtId="44" fontId="12" fillId="0" borderId="43" xfId="0" applyNumberFormat="1" applyFont="1" applyBorder="1"/>
    <xf numFmtId="44" fontId="12" fillId="0" borderId="43" xfId="1" applyFont="1" applyBorder="1"/>
    <xf numFmtId="44" fontId="12" fillId="0" borderId="1" xfId="1" applyFont="1" applyBorder="1" applyAlignment="1">
      <alignment horizontal="right"/>
    </xf>
    <xf numFmtId="44" fontId="28" fillId="0" borderId="1" xfId="1" applyFont="1" applyFill="1" applyBorder="1" applyAlignment="1">
      <alignment horizontal="right"/>
    </xf>
    <xf numFmtId="0" fontId="2" fillId="0" borderId="1" xfId="0" applyFont="1" applyBorder="1" applyAlignment="1">
      <alignment horizontal="right" wrapText="1"/>
    </xf>
    <xf numFmtId="0" fontId="2" fillId="0" borderId="7" xfId="0" applyFont="1" applyBorder="1"/>
    <xf numFmtId="0" fontId="2" fillId="0" borderId="7" xfId="0" applyFont="1" applyBorder="1" applyAlignment="1">
      <alignment horizontal="right"/>
    </xf>
    <xf numFmtId="44" fontId="27" fillId="0" borderId="44" xfId="1" applyFont="1" applyFill="1" applyBorder="1"/>
    <xf numFmtId="166" fontId="12" fillId="0" borderId="0" xfId="3" applyNumberFormat="1" applyFont="1" applyBorder="1"/>
    <xf numFmtId="44" fontId="27" fillId="0" borderId="45" xfId="0" applyNumberFormat="1" applyFont="1" applyBorder="1"/>
    <xf numFmtId="44" fontId="27" fillId="0" borderId="45" xfId="1" applyFont="1" applyBorder="1"/>
    <xf numFmtId="0" fontId="12" fillId="0" borderId="43" xfId="0" applyFont="1" applyBorder="1" applyAlignment="1">
      <alignment horizontal="left" wrapText="1"/>
    </xf>
    <xf numFmtId="0" fontId="12" fillId="0" borderId="43" xfId="0" applyFont="1" applyBorder="1" applyAlignment="1">
      <alignment horizontal="right"/>
    </xf>
    <xf numFmtId="44" fontId="12" fillId="0" borderId="43" xfId="1" applyFont="1" applyBorder="1" applyAlignment="1">
      <alignment horizontal="right"/>
    </xf>
    <xf numFmtId="44" fontId="28" fillId="0" borderId="43" xfId="1" applyFont="1" applyFill="1" applyBorder="1" applyAlignment="1">
      <alignment horizontal="right"/>
    </xf>
    <xf numFmtId="44" fontId="0" fillId="0" borderId="43" xfId="0" applyNumberFormat="1" applyBorder="1"/>
    <xf numFmtId="44" fontId="0" fillId="0" borderId="19" xfId="1" applyFont="1" applyBorder="1" applyAlignment="1">
      <alignment horizontal="center" vertical="center" wrapText="1"/>
    </xf>
    <xf numFmtId="44" fontId="0" fillId="0" borderId="19" xfId="1" applyFont="1" applyBorder="1" applyAlignment="1">
      <alignment horizontal="center"/>
    </xf>
    <xf numFmtId="44" fontId="0" fillId="0" borderId="19" xfId="0" applyNumberFormat="1" applyBorder="1"/>
    <xf numFmtId="44" fontId="2" fillId="0" borderId="19" xfId="0" applyNumberFormat="1" applyFont="1" applyBorder="1"/>
    <xf numFmtId="44" fontId="0" fillId="0" borderId="19" xfId="1" applyFont="1" applyBorder="1"/>
    <xf numFmtId="44" fontId="3" fillId="0" borderId="19" xfId="1" applyFont="1" applyBorder="1"/>
    <xf numFmtId="10" fontId="2" fillId="2" borderId="19" xfId="0" applyNumberFormat="1" applyFont="1" applyFill="1" applyBorder="1" applyAlignment="1">
      <alignment horizontal="center"/>
    </xf>
    <xf numFmtId="0" fontId="2" fillId="0" borderId="19" xfId="0" applyFont="1" applyBorder="1" applyAlignment="1">
      <alignment horizontal="right" wrapText="1"/>
    </xf>
    <xf numFmtId="0" fontId="2" fillId="0" borderId="10" xfId="0" applyFont="1" applyBorder="1"/>
    <xf numFmtId="44" fontId="27" fillId="0" borderId="46" xfId="0" applyNumberFormat="1" applyFont="1" applyBorder="1"/>
    <xf numFmtId="166" fontId="0" fillId="0" borderId="1" xfId="3" applyNumberFormat="1" applyFont="1" applyBorder="1"/>
    <xf numFmtId="0" fontId="1" fillId="3" borderId="7" xfId="0" applyFont="1" applyFill="1" applyBorder="1"/>
    <xf numFmtId="44" fontId="27" fillId="0" borderId="0" xfId="1" applyFont="1" applyFill="1" applyBorder="1"/>
    <xf numFmtId="0" fontId="29" fillId="0" borderId="0" xfId="0" applyFont="1"/>
    <xf numFmtId="0" fontId="31" fillId="5" borderId="12" xfId="0" applyFont="1" applyFill="1" applyBorder="1" applyAlignment="1">
      <alignment horizontal="center"/>
    </xf>
    <xf numFmtId="0" fontId="32" fillId="6" borderId="12" xfId="0" applyFont="1" applyFill="1" applyBorder="1" applyAlignment="1">
      <alignment horizontal="center" vertical="center"/>
    </xf>
    <xf numFmtId="0" fontId="34" fillId="0" borderId="0" xfId="0" applyFont="1"/>
    <xf numFmtId="0" fontId="35" fillId="0" borderId="0" xfId="0" applyFont="1"/>
    <xf numFmtId="0" fontId="16" fillId="0" borderId="0" xfId="0" applyFont="1"/>
    <xf numFmtId="44" fontId="0" fillId="0" borderId="1" xfId="1" applyFont="1" applyBorder="1" applyAlignment="1">
      <alignment horizontal="center" wrapText="1"/>
    </xf>
    <xf numFmtId="44" fontId="0" fillId="0" borderId="1" xfId="0" applyNumberFormat="1" applyBorder="1" applyAlignment="1">
      <alignment horizontal="center" wrapText="1"/>
    </xf>
    <xf numFmtId="44" fontId="3" fillId="0" borderId="1" xfId="1" applyFont="1" applyBorder="1" applyAlignment="1">
      <alignment horizontal="right"/>
    </xf>
    <xf numFmtId="44" fontId="3" fillId="0" borderId="1" xfId="1" applyFont="1" applyBorder="1" applyAlignment="1">
      <alignment horizontal="right" vertical="center" wrapText="1"/>
    </xf>
    <xf numFmtId="0" fontId="15" fillId="7" borderId="16" xfId="0" applyFont="1" applyFill="1" applyBorder="1" applyAlignment="1">
      <alignment horizontal="center" vertical="center" wrapText="1" readingOrder="1"/>
    </xf>
    <xf numFmtId="0" fontId="11" fillId="7" borderId="28" xfId="0" applyFont="1" applyFill="1" applyBorder="1" applyAlignment="1">
      <alignment horizontal="center" vertical="center" wrapText="1" readingOrder="1"/>
    </xf>
    <xf numFmtId="0" fontId="15" fillId="7" borderId="24" xfId="0" applyFont="1" applyFill="1" applyBorder="1" applyAlignment="1">
      <alignment horizontal="center" vertical="center" wrapText="1" readingOrder="1"/>
    </xf>
    <xf numFmtId="0" fontId="17" fillId="7" borderId="24" xfId="0" applyFont="1" applyFill="1" applyBorder="1" applyAlignment="1">
      <alignment horizontal="center" vertical="center" wrapText="1" readingOrder="1"/>
    </xf>
    <xf numFmtId="0" fontId="16" fillId="0" borderId="16" xfId="0" applyFont="1" applyBorder="1" applyAlignment="1">
      <alignment horizontal="center" vertical="center" wrapText="1" shrinkToFit="1"/>
    </xf>
    <xf numFmtId="0" fontId="16" fillId="0" borderId="14" xfId="0" applyFont="1" applyBorder="1" applyAlignment="1">
      <alignment horizontal="center" vertical="center" wrapText="1" shrinkToFit="1"/>
    </xf>
    <xf numFmtId="0" fontId="11" fillId="7" borderId="26" xfId="0" applyFont="1" applyFill="1" applyBorder="1" applyAlignment="1">
      <alignment horizontal="center" vertical="center" wrapText="1" readingOrder="1"/>
    </xf>
    <xf numFmtId="0" fontId="17" fillId="7" borderId="22" xfId="0" applyFont="1" applyFill="1" applyBorder="1" applyAlignment="1">
      <alignment horizontal="center" vertical="center" wrapText="1" readingOrder="1"/>
    </xf>
    <xf numFmtId="0" fontId="15" fillId="7" borderId="48" xfId="0" applyFont="1" applyFill="1" applyBorder="1" applyAlignment="1">
      <alignment horizontal="center" vertical="center" wrapText="1" readingOrder="1"/>
    </xf>
    <xf numFmtId="0" fontId="11" fillId="7" borderId="27" xfId="0" applyFont="1" applyFill="1" applyBorder="1" applyAlignment="1">
      <alignment horizontal="center" vertical="center" wrapText="1" readingOrder="1"/>
    </xf>
    <xf numFmtId="0" fontId="16" fillId="0" borderId="48" xfId="0" applyFont="1" applyBorder="1" applyAlignment="1">
      <alignment horizontal="center" vertical="center" wrapText="1"/>
    </xf>
    <xf numFmtId="0" fontId="15" fillId="7" borderId="47" xfId="0" applyFont="1" applyFill="1" applyBorder="1" applyAlignment="1">
      <alignment horizontal="center" vertical="center" wrapText="1" readingOrder="1"/>
    </xf>
    <xf numFmtId="0" fontId="17" fillId="7" borderId="47" xfId="0" applyFont="1" applyFill="1" applyBorder="1" applyAlignment="1">
      <alignment horizontal="center" vertical="center" wrapText="1" readingOrder="1"/>
    </xf>
    <xf numFmtId="0" fontId="16" fillId="0" borderId="48" xfId="0" applyFont="1" applyBorder="1" applyAlignment="1">
      <alignment horizontal="center" vertical="center" wrapText="1" shrinkToFit="1"/>
    </xf>
    <xf numFmtId="0" fontId="2" fillId="0" borderId="0" xfId="0" applyFont="1"/>
    <xf numFmtId="44" fontId="2" fillId="0" borderId="0" xfId="1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40" fillId="3" borderId="49" xfId="0" applyFont="1" applyFill="1" applyBorder="1" applyAlignment="1">
      <alignment horizontal="center"/>
    </xf>
    <xf numFmtId="44" fontId="2" fillId="0" borderId="1" xfId="1" applyFont="1" applyBorder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44" fontId="40" fillId="3" borderId="1" xfId="1" applyFont="1" applyFill="1" applyBorder="1"/>
    <xf numFmtId="0" fontId="40" fillId="3" borderId="1" xfId="0" applyFont="1" applyFill="1" applyBorder="1" applyAlignment="1">
      <alignment horizontal="right"/>
    </xf>
    <xf numFmtId="0" fontId="40" fillId="3" borderId="1" xfId="0" applyFont="1" applyFill="1" applyBorder="1" applyAlignment="1">
      <alignment horizontal="center"/>
    </xf>
    <xf numFmtId="44" fontId="2" fillId="2" borderId="1" xfId="1" applyFont="1" applyFill="1" applyBorder="1" applyAlignment="1">
      <alignment horizontal="left"/>
    </xf>
    <xf numFmtId="44" fontId="2" fillId="2" borderId="1" xfId="1" applyFont="1" applyFill="1" applyBorder="1"/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44" fontId="20" fillId="2" borderId="1" xfId="1" applyFont="1" applyFill="1" applyBorder="1"/>
    <xf numFmtId="44" fontId="20" fillId="0" borderId="1" xfId="1" applyFont="1" applyBorder="1"/>
    <xf numFmtId="0" fontId="20" fillId="0" borderId="1" xfId="0" applyFont="1" applyBorder="1" applyAlignment="1">
      <alignment horizontal="right"/>
    </xf>
    <xf numFmtId="0" fontId="20" fillId="0" borderId="1" xfId="0" applyFont="1" applyBorder="1" applyAlignment="1">
      <alignment horizontal="center"/>
    </xf>
    <xf numFmtId="0" fontId="20" fillId="0" borderId="1" xfId="0" applyFont="1" applyBorder="1"/>
    <xf numFmtId="44" fontId="2" fillId="2" borderId="1" xfId="1" applyFont="1" applyFill="1" applyBorder="1" applyAlignment="1">
      <alignment horizontal="center"/>
    </xf>
    <xf numFmtId="0" fontId="40" fillId="2" borderId="0" xfId="0" applyFont="1" applyFill="1"/>
    <xf numFmtId="0" fontId="2" fillId="2" borderId="0" xfId="0" applyFont="1" applyFill="1"/>
    <xf numFmtId="0" fontId="40" fillId="0" borderId="0" xfId="0" applyFont="1"/>
    <xf numFmtId="0" fontId="20" fillId="2" borderId="1" xfId="0" applyFont="1" applyFill="1" applyBorder="1" applyAlignment="1">
      <alignment horizontal="right"/>
    </xf>
    <xf numFmtId="165" fontId="2" fillId="0" borderId="1" xfId="0" applyNumberFormat="1" applyFont="1" applyBorder="1"/>
    <xf numFmtId="0" fontId="41" fillId="0" borderId="0" xfId="0" applyFont="1"/>
    <xf numFmtId="17" fontId="40" fillId="3" borderId="1" xfId="1" applyNumberFormat="1" applyFont="1" applyFill="1" applyBorder="1" applyAlignment="1">
      <alignment horizontal="center"/>
    </xf>
    <xf numFmtId="164" fontId="40" fillId="3" borderId="1" xfId="0" applyNumberFormat="1" applyFont="1" applyFill="1" applyBorder="1" applyAlignment="1">
      <alignment horizontal="center"/>
    </xf>
    <xf numFmtId="44" fontId="40" fillId="3" borderId="1" xfId="1" applyFont="1" applyFill="1" applyBorder="1" applyAlignment="1">
      <alignment horizontal="center"/>
    </xf>
    <xf numFmtId="8" fontId="11" fillId="7" borderId="22" xfId="0" applyNumberFormat="1" applyFont="1" applyFill="1" applyBorder="1" applyAlignment="1">
      <alignment horizontal="center" vertical="center" wrapText="1" readingOrder="1"/>
    </xf>
    <xf numFmtId="8" fontId="11" fillId="7" borderId="47" xfId="0" applyNumberFormat="1" applyFont="1" applyFill="1" applyBorder="1" applyAlignment="1">
      <alignment horizontal="center" vertical="center" wrapText="1" readingOrder="1"/>
    </xf>
    <xf numFmtId="8" fontId="11" fillId="7" borderId="24" xfId="0" applyNumberFormat="1" applyFont="1" applyFill="1" applyBorder="1" applyAlignment="1">
      <alignment horizontal="center" vertical="center" wrapText="1" readingOrder="1"/>
    </xf>
    <xf numFmtId="0" fontId="35" fillId="12" borderId="28" xfId="0" applyFont="1" applyFill="1" applyBorder="1" applyAlignment="1">
      <alignment horizontal="center"/>
    </xf>
    <xf numFmtId="0" fontId="17" fillId="13" borderId="30" xfId="0" applyFont="1" applyFill="1" applyBorder="1" applyAlignment="1">
      <alignment horizontal="center" wrapText="1" readingOrder="1"/>
    </xf>
    <xf numFmtId="0" fontId="17" fillId="13" borderId="25" xfId="0" applyFont="1" applyFill="1" applyBorder="1" applyAlignment="1">
      <alignment horizontal="center" wrapText="1" readingOrder="1"/>
    </xf>
    <xf numFmtId="0" fontId="17" fillId="13" borderId="24" xfId="0" applyFont="1" applyFill="1" applyBorder="1" applyAlignment="1">
      <alignment horizontal="center" wrapText="1" readingOrder="1"/>
    </xf>
    <xf numFmtId="0" fontId="17" fillId="13" borderId="28" xfId="0" applyFont="1" applyFill="1" applyBorder="1" applyAlignment="1">
      <alignment horizontal="center" wrapText="1" readingOrder="1"/>
    </xf>
    <xf numFmtId="0" fontId="43" fillId="7" borderId="14" xfId="0" applyFont="1" applyFill="1" applyBorder="1" applyAlignment="1">
      <alignment horizontal="center" vertical="center" wrapText="1" readingOrder="1"/>
    </xf>
    <xf numFmtId="0" fontId="43" fillId="7" borderId="48" xfId="0" applyFont="1" applyFill="1" applyBorder="1" applyAlignment="1">
      <alignment horizontal="center" vertical="center" wrapText="1" readingOrder="1"/>
    </xf>
    <xf numFmtId="0" fontId="43" fillId="0" borderId="16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/>
    </xf>
    <xf numFmtId="0" fontId="45" fillId="0" borderId="1" xfId="0" applyFont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/>
    </xf>
    <xf numFmtId="0" fontId="0" fillId="0" borderId="7" xfId="0" applyBorder="1" applyAlignment="1">
      <alignment horizontal="right"/>
    </xf>
    <xf numFmtId="164" fontId="0" fillId="0" borderId="1" xfId="0" applyNumberFormat="1" applyBorder="1" applyAlignment="1">
      <alignment horizontal="right"/>
    </xf>
    <xf numFmtId="0" fontId="2" fillId="2" borderId="7" xfId="0" applyFont="1" applyFill="1" applyBorder="1" applyAlignment="1">
      <alignment horizontal="left" wrapText="1"/>
    </xf>
    <xf numFmtId="0" fontId="12" fillId="0" borderId="7" xfId="0" applyFont="1" applyBorder="1" applyAlignment="1">
      <alignment horizontal="left"/>
    </xf>
    <xf numFmtId="0" fontId="48" fillId="3" borderId="1" xfId="0" applyFont="1" applyFill="1" applyBorder="1" applyAlignment="1">
      <alignment horizontal="left"/>
    </xf>
    <xf numFmtId="0" fontId="48" fillId="3" borderId="1" xfId="0" applyFont="1" applyFill="1" applyBorder="1" applyAlignment="1">
      <alignment horizontal="right"/>
    </xf>
    <xf numFmtId="44" fontId="14" fillId="3" borderId="1" xfId="1" applyFont="1" applyFill="1" applyBorder="1" applyAlignment="1">
      <alignment horizontal="center"/>
    </xf>
    <xf numFmtId="0" fontId="12" fillId="2" borderId="1" xfId="0" applyFont="1" applyFill="1" applyBorder="1" applyAlignment="1">
      <alignment horizontal="left"/>
    </xf>
    <xf numFmtId="0" fontId="12" fillId="2" borderId="7" xfId="0" applyFont="1" applyFill="1" applyBorder="1" applyAlignment="1">
      <alignment horizontal="left" vertical="center" wrapText="1"/>
    </xf>
    <xf numFmtId="0" fontId="12" fillId="0" borderId="7" xfId="0" applyFont="1" applyBorder="1" applyAlignment="1">
      <alignment horizontal="right"/>
    </xf>
    <xf numFmtId="164" fontId="12" fillId="0" borderId="1" xfId="0" applyNumberFormat="1" applyFont="1" applyBorder="1" applyAlignment="1">
      <alignment horizontal="right"/>
    </xf>
    <xf numFmtId="0" fontId="50" fillId="2" borderId="1" xfId="0" applyFont="1" applyFill="1" applyBorder="1" applyAlignment="1">
      <alignment horizontal="left"/>
    </xf>
    <xf numFmtId="0" fontId="12" fillId="2" borderId="7" xfId="0" applyFont="1" applyFill="1" applyBorder="1" applyAlignment="1">
      <alignment horizontal="left"/>
    </xf>
    <xf numFmtId="0" fontId="12" fillId="2" borderId="7" xfId="0" applyFont="1" applyFill="1" applyBorder="1" applyAlignment="1">
      <alignment horizontal="right"/>
    </xf>
    <xf numFmtId="0" fontId="12" fillId="2" borderId="7" xfId="0" applyFont="1" applyFill="1" applyBorder="1" applyAlignment="1">
      <alignment horizontal="left" wrapText="1"/>
    </xf>
    <xf numFmtId="0" fontId="12" fillId="0" borderId="7" xfId="0" applyFont="1" applyBorder="1" applyAlignment="1">
      <alignment horizontal="right" wrapText="1"/>
    </xf>
    <xf numFmtId="0" fontId="46" fillId="0" borderId="38" xfId="0" applyFont="1" applyBorder="1" applyAlignment="1">
      <alignment wrapText="1"/>
    </xf>
    <xf numFmtId="44" fontId="46" fillId="0" borderId="40" xfId="1" applyFont="1" applyFill="1" applyBorder="1" applyAlignment="1">
      <alignment horizontal="left" wrapText="1"/>
    </xf>
    <xf numFmtId="0" fontId="46" fillId="0" borderId="0" xfId="0" applyFont="1" applyAlignment="1">
      <alignment wrapText="1"/>
    </xf>
    <xf numFmtId="0" fontId="51" fillId="5" borderId="13" xfId="0" applyFont="1" applyFill="1" applyBorder="1" applyAlignment="1">
      <alignment horizontal="center" vertical="center" textRotation="90" wrapText="1" shrinkToFit="1"/>
    </xf>
    <xf numFmtId="0" fontId="46" fillId="0" borderId="29" xfId="0" applyFont="1" applyBorder="1" applyAlignment="1">
      <alignment horizontal="left" wrapText="1"/>
    </xf>
    <xf numFmtId="44" fontId="46" fillId="0" borderId="16" xfId="1" applyFont="1" applyFill="1" applyBorder="1" applyAlignment="1">
      <alignment horizontal="left" vertical="top" wrapText="1"/>
    </xf>
    <xf numFmtId="44" fontId="46" fillId="0" borderId="41" xfId="1" applyFont="1" applyFill="1" applyBorder="1" applyAlignment="1">
      <alignment horizontal="left" wrapText="1"/>
    </xf>
    <xf numFmtId="0" fontId="46" fillId="5" borderId="30" xfId="0" applyFont="1" applyFill="1" applyBorder="1" applyAlignment="1">
      <alignment wrapText="1"/>
    </xf>
    <xf numFmtId="44" fontId="46" fillId="0" borderId="24" xfId="1" applyFont="1" applyFill="1" applyBorder="1" applyAlignment="1">
      <alignment wrapText="1"/>
    </xf>
    <xf numFmtId="44" fontId="46" fillId="0" borderId="41" xfId="1" applyFont="1" applyFill="1" applyBorder="1" applyAlignment="1">
      <alignment wrapText="1"/>
    </xf>
    <xf numFmtId="0" fontId="51" fillId="5" borderId="30" xfId="0" applyFont="1" applyFill="1" applyBorder="1" applyAlignment="1">
      <alignment horizontal="center" vertical="center" textRotation="90" wrapText="1" shrinkToFit="1"/>
    </xf>
    <xf numFmtId="0" fontId="46" fillId="0" borderId="39" xfId="0" applyFont="1" applyBorder="1" applyAlignment="1">
      <alignment wrapText="1"/>
    </xf>
    <xf numFmtId="44" fontId="46" fillId="0" borderId="24" xfId="1" applyFont="1" applyFill="1" applyBorder="1" applyAlignment="1">
      <alignment horizontal="left" wrapText="1"/>
    </xf>
    <xf numFmtId="0" fontId="52" fillId="5" borderId="30" xfId="0" applyFont="1" applyFill="1" applyBorder="1" applyAlignment="1">
      <alignment wrapText="1"/>
    </xf>
    <xf numFmtId="0" fontId="46" fillId="5" borderId="13" xfId="0" applyFont="1" applyFill="1" applyBorder="1"/>
    <xf numFmtId="0" fontId="46" fillId="0" borderId="29" xfId="0" applyFont="1" applyBorder="1"/>
    <xf numFmtId="44" fontId="46" fillId="0" borderId="16" xfId="1" applyFont="1" applyBorder="1"/>
    <xf numFmtId="0" fontId="46" fillId="5" borderId="30" xfId="0" applyFont="1" applyFill="1" applyBorder="1"/>
    <xf numFmtId="0" fontId="46" fillId="0" borderId="0" xfId="0" applyFont="1"/>
    <xf numFmtId="44" fontId="46" fillId="0" borderId="24" xfId="1" applyFont="1" applyBorder="1"/>
    <xf numFmtId="0" fontId="46" fillId="0" borderId="0" xfId="0" applyFont="1" applyAlignment="1">
      <alignment horizontal="left" wrapText="1"/>
    </xf>
    <xf numFmtId="0" fontId="46" fillId="0" borderId="4" xfId="0" applyFont="1" applyBorder="1" applyAlignment="1">
      <alignment horizontal="left" wrapText="1"/>
    </xf>
    <xf numFmtId="0" fontId="46" fillId="0" borderId="29" xfId="0" applyFont="1" applyBorder="1" applyAlignment="1">
      <alignment wrapText="1"/>
    </xf>
    <xf numFmtId="0" fontId="46" fillId="9" borderId="34" xfId="0" applyFont="1" applyFill="1" applyBorder="1" applyAlignment="1">
      <alignment wrapText="1"/>
    </xf>
    <xf numFmtId="0" fontId="46" fillId="9" borderId="35" xfId="0" applyFont="1" applyFill="1" applyBorder="1" applyAlignment="1">
      <alignment wrapText="1"/>
    </xf>
    <xf numFmtId="0" fontId="46" fillId="0" borderId="4" xfId="0" applyFont="1" applyBorder="1" applyAlignment="1">
      <alignment wrapText="1"/>
    </xf>
    <xf numFmtId="0" fontId="46" fillId="9" borderId="36" xfId="0" applyFont="1" applyFill="1" applyBorder="1" applyAlignment="1">
      <alignment wrapText="1"/>
    </xf>
    <xf numFmtId="44" fontId="46" fillId="0" borderId="41" xfId="1" applyFont="1" applyBorder="1" applyAlignment="1">
      <alignment horizontal="center" wrapText="1"/>
    </xf>
    <xf numFmtId="44" fontId="46" fillId="0" borderId="24" xfId="1" applyFont="1" applyBorder="1" applyAlignment="1">
      <alignment horizontal="center" wrapText="1"/>
    </xf>
    <xf numFmtId="44" fontId="46" fillId="0" borderId="42" xfId="1" applyFont="1" applyBorder="1" applyAlignment="1">
      <alignment horizontal="center" wrapText="1"/>
    </xf>
    <xf numFmtId="165" fontId="46" fillId="0" borderId="24" xfId="1" applyNumberFormat="1" applyFont="1" applyBorder="1" applyAlignment="1">
      <alignment horizontal="center" wrapText="1"/>
    </xf>
    <xf numFmtId="44" fontId="46" fillId="0" borderId="28" xfId="1" applyFont="1" applyBorder="1" applyAlignment="1">
      <alignment horizontal="center" wrapText="1"/>
    </xf>
    <xf numFmtId="44" fontId="46" fillId="0" borderId="24" xfId="1" applyFont="1" applyBorder="1" applyAlignment="1">
      <alignment horizontal="center"/>
    </xf>
    <xf numFmtId="44" fontId="46" fillId="0" borderId="40" xfId="1" applyFont="1" applyBorder="1" applyAlignment="1">
      <alignment horizontal="center" wrapText="1"/>
    </xf>
    <xf numFmtId="44" fontId="46" fillId="0" borderId="16" xfId="1" applyFont="1" applyBorder="1" applyAlignment="1">
      <alignment horizontal="center" wrapText="1"/>
    </xf>
    <xf numFmtId="0" fontId="11" fillId="7" borderId="51" xfId="0" applyFont="1" applyFill="1" applyBorder="1" applyAlignment="1">
      <alignment horizontal="center" vertical="center" wrapText="1" readingOrder="1"/>
    </xf>
    <xf numFmtId="0" fontId="11" fillId="7" borderId="52" xfId="0" applyFont="1" applyFill="1" applyBorder="1" applyAlignment="1">
      <alignment horizontal="center" vertical="center" wrapText="1" readingOrder="1"/>
    </xf>
    <xf numFmtId="0" fontId="11" fillId="7" borderId="54" xfId="0" applyFont="1" applyFill="1" applyBorder="1" applyAlignment="1">
      <alignment horizontal="center" vertical="center" wrapText="1" readingOrder="1"/>
    </xf>
    <xf numFmtId="0" fontId="44" fillId="7" borderId="51" xfId="0" applyFont="1" applyFill="1" applyBorder="1" applyAlignment="1">
      <alignment horizontal="center" vertical="center" wrapText="1" readingOrder="1"/>
    </xf>
    <xf numFmtId="0" fontId="44" fillId="7" borderId="54" xfId="0" applyFont="1" applyFill="1" applyBorder="1" applyAlignment="1">
      <alignment horizontal="center" vertical="center" wrapText="1" readingOrder="1"/>
    </xf>
    <xf numFmtId="0" fontId="44" fillId="7" borderId="55" xfId="0" applyFont="1" applyFill="1" applyBorder="1" applyAlignment="1">
      <alignment horizontal="center" vertical="center" wrapText="1" readingOrder="1"/>
    </xf>
    <xf numFmtId="0" fontId="11" fillId="7" borderId="56" xfId="0" applyFont="1" applyFill="1" applyBorder="1" applyAlignment="1">
      <alignment horizontal="center" vertical="center" wrapText="1" readingOrder="1"/>
    </xf>
    <xf numFmtId="0" fontId="15" fillId="7" borderId="29" xfId="0" applyFont="1" applyFill="1" applyBorder="1" applyAlignment="1">
      <alignment horizontal="center" vertical="center" wrapText="1" readingOrder="1"/>
    </xf>
    <xf numFmtId="0" fontId="43" fillId="7" borderId="30" xfId="0" applyFont="1" applyFill="1" applyBorder="1" applyAlignment="1">
      <alignment horizontal="center" vertical="center" wrapText="1" readingOrder="1"/>
    </xf>
    <xf numFmtId="0" fontId="43" fillId="7" borderId="53" xfId="0" applyFont="1" applyFill="1" applyBorder="1" applyAlignment="1">
      <alignment horizontal="center" vertical="center" wrapText="1" readingOrder="1"/>
    </xf>
    <xf numFmtId="0" fontId="43" fillId="7" borderId="33" xfId="0" applyFont="1" applyFill="1" applyBorder="1" applyAlignment="1">
      <alignment horizontal="center" vertical="center" wrapText="1" readingOrder="1"/>
    </xf>
    <xf numFmtId="0" fontId="43" fillId="7" borderId="23" xfId="0" applyFont="1" applyFill="1" applyBorder="1" applyAlignment="1">
      <alignment horizontal="center" vertical="center" wrapText="1" readingOrder="1"/>
    </xf>
    <xf numFmtId="16" fontId="16" fillId="0" borderId="0" xfId="0" applyNumberFormat="1" applyFont="1"/>
    <xf numFmtId="49" fontId="29" fillId="0" borderId="0" xfId="0" applyNumberFormat="1" applyFont="1"/>
    <xf numFmtId="49" fontId="42" fillId="0" borderId="0" xfId="0" applyNumberFormat="1" applyFont="1"/>
    <xf numFmtId="0" fontId="42" fillId="0" borderId="0" xfId="0" applyFont="1"/>
    <xf numFmtId="8" fontId="11" fillId="7" borderId="25" xfId="0" applyNumberFormat="1" applyFont="1" applyFill="1" applyBorder="1" applyAlignment="1">
      <alignment horizontal="center" vertical="center" wrapText="1" readingOrder="1"/>
    </xf>
    <xf numFmtId="8" fontId="11" fillId="7" borderId="57" xfId="0" applyNumberFormat="1" applyFont="1" applyFill="1" applyBorder="1" applyAlignment="1">
      <alignment horizontal="center" vertical="center" wrapText="1" readingOrder="1"/>
    </xf>
    <xf numFmtId="8" fontId="11" fillId="7" borderId="50" xfId="0" applyNumberFormat="1" applyFont="1" applyFill="1" applyBorder="1" applyAlignment="1">
      <alignment horizontal="center" vertical="center" wrapText="1" readingOrder="1"/>
    </xf>
    <xf numFmtId="0" fontId="20" fillId="2" borderId="7" xfId="0" applyFont="1" applyFill="1" applyBorder="1" applyAlignment="1">
      <alignment horizontal="left" wrapText="1"/>
    </xf>
    <xf numFmtId="0" fontId="12" fillId="0" borderId="0" xfId="0" applyFont="1" applyAlignment="1">
      <alignment horizontal="center"/>
    </xf>
    <xf numFmtId="0" fontId="55" fillId="2" borderId="7" xfId="0" applyFont="1" applyFill="1" applyBorder="1" applyAlignment="1">
      <alignment horizontal="left" wrapText="1"/>
    </xf>
    <xf numFmtId="0" fontId="16" fillId="14" borderId="48" xfId="0" applyFont="1" applyFill="1" applyBorder="1" applyAlignment="1">
      <alignment horizontal="center" vertical="center" wrapText="1" shrinkToFit="1"/>
    </xf>
    <xf numFmtId="0" fontId="6" fillId="0" borderId="38" xfId="0" applyFont="1" applyBorder="1" applyAlignment="1">
      <alignment wrapText="1"/>
    </xf>
    <xf numFmtId="0" fontId="6" fillId="0" borderId="29" xfId="0" applyFont="1" applyBorder="1" applyAlignment="1">
      <alignment horizontal="left" wrapText="1"/>
    </xf>
    <xf numFmtId="44" fontId="6" fillId="0" borderId="16" xfId="1" applyFont="1" applyFill="1" applyBorder="1" applyAlignment="1">
      <alignment horizontal="left" vertical="top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 wrapText="1"/>
    </xf>
    <xf numFmtId="44" fontId="6" fillId="0" borderId="24" xfId="1" applyFont="1" applyFill="1" applyBorder="1" applyAlignment="1">
      <alignment horizontal="left" vertical="top" wrapText="1"/>
    </xf>
    <xf numFmtId="44" fontId="6" fillId="0" borderId="24" xfId="1" applyFont="1" applyFill="1" applyBorder="1" applyAlignment="1">
      <alignment wrapText="1"/>
    </xf>
    <xf numFmtId="44" fontId="6" fillId="0" borderId="41" xfId="1" applyFont="1" applyFill="1" applyBorder="1" applyAlignment="1">
      <alignment wrapText="1"/>
    </xf>
    <xf numFmtId="44" fontId="6" fillId="0" borderId="24" xfId="1" applyFont="1" applyFill="1" applyBorder="1" applyAlignment="1">
      <alignment horizontal="left" wrapText="1"/>
    </xf>
    <xf numFmtId="0" fontId="6" fillId="0" borderId="29" xfId="0" applyFont="1" applyBorder="1"/>
    <xf numFmtId="0" fontId="6" fillId="0" borderId="0" xfId="0" applyFont="1"/>
    <xf numFmtId="44" fontId="6" fillId="0" borderId="24" xfId="1" applyFont="1" applyBorder="1"/>
    <xf numFmtId="44" fontId="6" fillId="0" borderId="28" xfId="1" applyFont="1" applyFill="1" applyBorder="1" applyAlignment="1">
      <alignment wrapText="1"/>
    </xf>
    <xf numFmtId="44" fontId="6" fillId="0" borderId="40" xfId="1" applyFont="1" applyFill="1" applyBorder="1" applyAlignment="1">
      <alignment wrapText="1"/>
    </xf>
    <xf numFmtId="44" fontId="6" fillId="0" borderId="16" xfId="1" applyFont="1" applyFill="1" applyBorder="1" applyAlignment="1">
      <alignment horizontal="center" wrapText="1"/>
    </xf>
    <xf numFmtId="44" fontId="6" fillId="0" borderId="24" xfId="1" applyFont="1" applyFill="1" applyBorder="1" applyAlignment="1">
      <alignment horizontal="center" wrapText="1"/>
    </xf>
    <xf numFmtId="0" fontId="11" fillId="7" borderId="58" xfId="0" applyFont="1" applyFill="1" applyBorder="1" applyAlignment="1">
      <alignment horizontal="center" vertical="center" wrapText="1" readingOrder="1"/>
    </xf>
    <xf numFmtId="8" fontId="11" fillId="7" borderId="58" xfId="0" applyNumberFormat="1" applyFont="1" applyFill="1" applyBorder="1" applyAlignment="1">
      <alignment horizontal="center" vertical="center" wrapText="1" readingOrder="1"/>
    </xf>
    <xf numFmtId="8" fontId="17" fillId="7" borderId="58" xfId="0" applyNumberFormat="1" applyFont="1" applyFill="1" applyBorder="1" applyAlignment="1">
      <alignment horizontal="center" vertical="center" wrapText="1" readingOrder="1"/>
    </xf>
    <xf numFmtId="44" fontId="3" fillId="0" borderId="16" xfId="1" applyFont="1" applyBorder="1"/>
    <xf numFmtId="0" fontId="17" fillId="13" borderId="53" xfId="0" applyFont="1" applyFill="1" applyBorder="1" applyAlignment="1">
      <alignment horizontal="center" wrapText="1" readingOrder="1"/>
    </xf>
    <xf numFmtId="0" fontId="17" fillId="13" borderId="0" xfId="0" applyFont="1" applyFill="1" applyAlignment="1">
      <alignment horizontal="center" wrapText="1" readingOrder="1"/>
    </xf>
    <xf numFmtId="0" fontId="17" fillId="13" borderId="47" xfId="0" applyFont="1" applyFill="1" applyBorder="1" applyAlignment="1">
      <alignment horizontal="center" wrapText="1" readingOrder="1"/>
    </xf>
    <xf numFmtId="0" fontId="17" fillId="13" borderId="10" xfId="0" applyFont="1" applyFill="1" applyBorder="1" applyAlignment="1">
      <alignment horizontal="center" wrapText="1" readingOrder="1"/>
    </xf>
    <xf numFmtId="0" fontId="17" fillId="13" borderId="2" xfId="0" applyFont="1" applyFill="1" applyBorder="1" applyAlignment="1">
      <alignment horizontal="center" wrapText="1" readingOrder="1"/>
    </xf>
    <xf numFmtId="0" fontId="35" fillId="12" borderId="11" xfId="0" applyFont="1" applyFill="1" applyBorder="1" applyAlignment="1">
      <alignment horizontal="center"/>
    </xf>
    <xf numFmtId="0" fontId="59" fillId="0" borderId="12" xfId="0" applyFont="1" applyBorder="1" applyAlignment="1">
      <alignment horizontal="center" vertical="center" wrapText="1"/>
    </xf>
    <xf numFmtId="0" fontId="60" fillId="7" borderId="12" xfId="0" applyFont="1" applyFill="1" applyBorder="1" applyAlignment="1">
      <alignment horizontal="center" vertical="center" wrapText="1" readingOrder="1"/>
    </xf>
    <xf numFmtId="0" fontId="59" fillId="0" borderId="12" xfId="0" applyFont="1" applyBorder="1" applyAlignment="1">
      <alignment horizontal="center" vertical="center" wrapText="1" shrinkToFit="1"/>
    </xf>
    <xf numFmtId="0" fontId="60" fillId="0" borderId="12" xfId="0" applyFont="1" applyBorder="1" applyAlignment="1">
      <alignment horizontal="center" vertical="center" wrapText="1" readingOrder="1"/>
    </xf>
    <xf numFmtId="0" fontId="0" fillId="0" borderId="13" xfId="0" applyBorder="1" applyAlignment="1">
      <alignment wrapText="1"/>
    </xf>
    <xf numFmtId="0" fontId="0" fillId="0" borderId="16" xfId="0" applyBorder="1" applyAlignment="1">
      <alignment wrapText="1"/>
    </xf>
    <xf numFmtId="0" fontId="6" fillId="0" borderId="30" xfId="0" applyFont="1" applyBorder="1" applyAlignment="1">
      <alignment wrapText="1"/>
    </xf>
    <xf numFmtId="0" fontId="0" fillId="0" borderId="30" xfId="0" applyBorder="1" applyAlignment="1">
      <alignment wrapText="1"/>
    </xf>
    <xf numFmtId="0" fontId="0" fillId="0" borderId="24" xfId="0" applyBorder="1" applyAlignment="1">
      <alignment wrapText="1"/>
    </xf>
    <xf numFmtId="0" fontId="0" fillId="0" borderId="25" xfId="0" applyBorder="1" applyAlignment="1">
      <alignment wrapText="1"/>
    </xf>
    <xf numFmtId="0" fontId="0" fillId="0" borderId="28" xfId="0" applyBorder="1" applyAlignment="1">
      <alignment wrapText="1"/>
    </xf>
    <xf numFmtId="0" fontId="6" fillId="0" borderId="25" xfId="0" applyFont="1" applyBorder="1" applyAlignment="1">
      <alignment wrapText="1"/>
    </xf>
    <xf numFmtId="0" fontId="0" fillId="0" borderId="25" xfId="0" applyBorder="1"/>
    <xf numFmtId="0" fontId="0" fillId="0" borderId="28" xfId="0" applyBorder="1"/>
    <xf numFmtId="0" fontId="0" fillId="0" borderId="13" xfId="0" applyBorder="1"/>
    <xf numFmtId="0" fontId="0" fillId="0" borderId="16" xfId="0" applyBorder="1"/>
    <xf numFmtId="44" fontId="6" fillId="0" borderId="41" xfId="1" applyFont="1" applyBorder="1" applyAlignment="1">
      <alignment wrapText="1"/>
    </xf>
    <xf numFmtId="0" fontId="6" fillId="0" borderId="13" xfId="0" applyFont="1" applyBorder="1" applyAlignment="1">
      <alignment horizontal="left" wrapText="1"/>
    </xf>
    <xf numFmtId="0" fontId="6" fillId="0" borderId="30" xfId="0" applyFont="1" applyBorder="1" applyAlignment="1">
      <alignment horizontal="left" wrapText="1"/>
    </xf>
    <xf numFmtId="0" fontId="6" fillId="0" borderId="25" xfId="0" applyFont="1" applyBorder="1" applyAlignment="1">
      <alignment horizontal="left" wrapText="1"/>
    </xf>
    <xf numFmtId="44" fontId="6" fillId="0" borderId="28" xfId="1" applyFont="1" applyFill="1" applyBorder="1" applyAlignment="1">
      <alignment horizontal="center" wrapText="1"/>
    </xf>
    <xf numFmtId="0" fontId="15" fillId="7" borderId="12" xfId="0" applyFont="1" applyFill="1" applyBorder="1" applyAlignment="1">
      <alignment horizontal="center" vertical="center" wrapText="1" readingOrder="1"/>
    </xf>
    <xf numFmtId="0" fontId="16" fillId="0" borderId="12" xfId="0" applyFont="1" applyBorder="1" applyAlignment="1">
      <alignment horizontal="center" vertical="center" wrapText="1"/>
    </xf>
    <xf numFmtId="0" fontId="15" fillId="2" borderId="62" xfId="0" applyFont="1" applyFill="1" applyBorder="1" applyAlignment="1">
      <alignment horizontal="center" vertical="center" wrapText="1"/>
    </xf>
    <xf numFmtId="8" fontId="6" fillId="0" borderId="24" xfId="1" applyNumberFormat="1" applyFont="1" applyFill="1" applyBorder="1" applyAlignment="1">
      <alignment wrapText="1"/>
    </xf>
    <xf numFmtId="0" fontId="42" fillId="11" borderId="13" xfId="0" applyFont="1" applyFill="1" applyBorder="1" applyAlignment="1">
      <alignment horizontal="center"/>
    </xf>
    <xf numFmtId="0" fontId="42" fillId="11" borderId="16" xfId="0" applyFont="1" applyFill="1" applyBorder="1" applyAlignment="1">
      <alignment horizontal="center"/>
    </xf>
    <xf numFmtId="0" fontId="30" fillId="0" borderId="4" xfId="0" applyFont="1" applyBorder="1" applyAlignment="1">
      <alignment horizontal="center" vertical="center"/>
    </xf>
    <xf numFmtId="0" fontId="33" fillId="5" borderId="34" xfId="0" applyFont="1" applyFill="1" applyBorder="1" applyAlignment="1">
      <alignment horizontal="center" vertical="center" wrapText="1"/>
    </xf>
    <xf numFmtId="0" fontId="33" fillId="5" borderId="35" xfId="0" applyFont="1" applyFill="1" applyBorder="1" applyAlignment="1">
      <alignment horizontal="center" vertical="center" wrapText="1"/>
    </xf>
    <xf numFmtId="0" fontId="33" fillId="5" borderId="36" xfId="0" applyFont="1" applyFill="1" applyBorder="1" applyAlignment="1">
      <alignment horizontal="center" vertical="center" wrapText="1"/>
    </xf>
    <xf numFmtId="0" fontId="36" fillId="4" borderId="37" xfId="0" applyFont="1" applyFill="1" applyBorder="1" applyAlignment="1">
      <alignment horizontal="center" vertical="center" wrapText="1"/>
    </xf>
    <xf numFmtId="0" fontId="36" fillId="4" borderId="35" xfId="0" applyFont="1" applyFill="1" applyBorder="1" applyAlignment="1">
      <alignment horizontal="center" vertical="center" wrapText="1"/>
    </xf>
    <xf numFmtId="0" fontId="36" fillId="4" borderId="13" xfId="0" applyFont="1" applyFill="1" applyBorder="1" applyAlignment="1">
      <alignment horizontal="center" vertical="center" wrapText="1"/>
    </xf>
    <xf numFmtId="0" fontId="36" fillId="4" borderId="25" xfId="0" applyFont="1" applyFill="1" applyBorder="1" applyAlignment="1">
      <alignment horizontal="center" vertical="center" wrapText="1"/>
    </xf>
    <xf numFmtId="0" fontId="38" fillId="11" borderId="59" xfId="0" applyFont="1" applyFill="1" applyBorder="1" applyAlignment="1">
      <alignment horizontal="center"/>
    </xf>
    <xf numFmtId="0" fontId="38" fillId="11" borderId="60" xfId="0" applyFont="1" applyFill="1" applyBorder="1" applyAlignment="1">
      <alignment horizontal="center"/>
    </xf>
    <xf numFmtId="0" fontId="38" fillId="11" borderId="61" xfId="0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 vertical="center"/>
    </xf>
    <xf numFmtId="0" fontId="39" fillId="5" borderId="25" xfId="0" applyFont="1" applyFill="1" applyBorder="1" applyAlignment="1">
      <alignment horizontal="center" vertical="center"/>
    </xf>
    <xf numFmtId="0" fontId="58" fillId="15" borderId="30" xfId="0" applyFont="1" applyFill="1" applyBorder="1" applyAlignment="1">
      <alignment horizontal="center" vertical="center" wrapText="1"/>
    </xf>
    <xf numFmtId="0" fontId="58" fillId="15" borderId="17" xfId="0" applyFont="1" applyFill="1" applyBorder="1" applyAlignment="1">
      <alignment horizontal="center" vertical="center" wrapText="1"/>
    </xf>
    <xf numFmtId="0" fontId="39" fillId="5" borderId="21" xfId="0" applyFont="1" applyFill="1" applyBorder="1" applyAlignment="1">
      <alignment horizontal="center" vertical="center"/>
    </xf>
    <xf numFmtId="0" fontId="39" fillId="5" borderId="3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64" fontId="0" fillId="4" borderId="10" xfId="0" applyNumberFormat="1" applyFill="1" applyBorder="1" applyAlignment="1">
      <alignment horizontal="center"/>
    </xf>
    <xf numFmtId="164" fontId="0" fillId="4" borderId="2" xfId="0" applyNumberFormat="1" applyFill="1" applyBorder="1" applyAlignment="1">
      <alignment horizontal="center"/>
    </xf>
    <xf numFmtId="164" fontId="0" fillId="4" borderId="11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18" fillId="0" borderId="4" xfId="0" applyFont="1" applyBorder="1" applyAlignment="1">
      <alignment horizontal="right" vertical="center"/>
    </xf>
    <xf numFmtId="0" fontId="13" fillId="4" borderId="14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9" fillId="5" borderId="21" xfId="0" applyFont="1" applyFill="1" applyBorder="1" applyAlignment="1">
      <alignment horizontal="center" vertical="center"/>
    </xf>
    <xf numFmtId="0" fontId="9" fillId="5" borderId="30" xfId="0" applyFont="1" applyFill="1" applyBorder="1" applyAlignment="1">
      <alignment horizontal="center" vertical="center"/>
    </xf>
    <xf numFmtId="0" fontId="61" fillId="16" borderId="13" xfId="0" applyFont="1" applyFill="1" applyBorder="1" applyAlignment="1">
      <alignment horizontal="center" vertical="center"/>
    </xf>
    <xf numFmtId="0" fontId="61" fillId="16" borderId="25" xfId="0" applyFont="1" applyFill="1" applyBorder="1" applyAlignment="1">
      <alignment horizontal="center" vertical="center"/>
    </xf>
    <xf numFmtId="0" fontId="62" fillId="15" borderId="30" xfId="0" applyFont="1" applyFill="1" applyBorder="1" applyAlignment="1">
      <alignment horizontal="center" vertical="center" wrapText="1"/>
    </xf>
    <xf numFmtId="0" fontId="62" fillId="15" borderId="17" xfId="0" applyFont="1" applyFill="1" applyBorder="1" applyAlignment="1">
      <alignment horizontal="center" vertical="center" wrapText="1"/>
    </xf>
  </cellXfs>
  <cellStyles count="4">
    <cellStyle name="Currency" xfId="1" builtinId="4"/>
    <cellStyle name="Normal" xfId="0" builtinId="0"/>
    <cellStyle name="Normal 2" xfId="2" xr:uid="{09F804E6-0E0D-424C-9804-0AA313244C25}"/>
    <cellStyle name="Percent" xfId="3" builtinId="5"/>
  </cellStyles>
  <dxfs count="0"/>
  <tableStyles count="0" defaultTableStyle="TableStyleMedium2" defaultPivotStyle="PivotStyleLight16"/>
  <colors>
    <mruColors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84248</xdr:rowOff>
    </xdr:from>
    <xdr:ext cx="1077567" cy="487252"/>
    <xdr:pic>
      <xdr:nvPicPr>
        <xdr:cNvPr id="2" name="Picture 1">
          <a:extLst>
            <a:ext uri="{FF2B5EF4-FFF2-40B4-BE49-F238E27FC236}">
              <a16:creationId xmlns:a16="http://schemas.microsoft.com/office/drawing/2014/main" id="{16588B19-B50D-4EEF-8755-0C7214A46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86" r="4621"/>
        <a:stretch/>
      </xdr:blipFill>
      <xdr:spPr>
        <a:xfrm>
          <a:off x="0" y="1141523"/>
          <a:ext cx="1077567" cy="487252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0</xdr:row>
      <xdr:rowOff>0</xdr:rowOff>
    </xdr:from>
    <xdr:to>
      <xdr:col>3</xdr:col>
      <xdr:colOff>512990</xdr:colOff>
      <xdr:row>0</xdr:row>
      <xdr:rowOff>1041670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C698B14D-CB06-452C-B11E-6E7E30FA4866}"/>
            </a:ext>
            <a:ext uri="{147F2762-F138-4A5C-976F-8EAC2B608ADB}">
              <a16:predDERef xmlns:a16="http://schemas.microsoft.com/office/drawing/2014/main" pred="{16588B19-B50D-4EEF-8755-0C7214A4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5189765" cy="10416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224519</xdr:colOff>
      <xdr:row>0</xdr:row>
      <xdr:rowOff>0</xdr:rowOff>
    </xdr:from>
    <xdr:to>
      <xdr:col>6</xdr:col>
      <xdr:colOff>70067</xdr:colOff>
      <xdr:row>0</xdr:row>
      <xdr:rowOff>1006994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57561CC-0A99-4624-B356-BD1B570D4550}"/>
            </a:ext>
            <a:ext uri="{147F2762-F138-4A5C-976F-8EAC2B608ADB}">
              <a16:predDERef xmlns:a16="http://schemas.microsoft.com/office/drawing/2014/main" pred="{C698B14D-CB06-452C-B11E-6E7E30FA4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819" y="0"/>
          <a:ext cx="5017623" cy="10069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84248</xdr:rowOff>
    </xdr:from>
    <xdr:ext cx="1077567" cy="487252"/>
    <xdr:pic>
      <xdr:nvPicPr>
        <xdr:cNvPr id="2" name="Picture 1">
          <a:extLst>
            <a:ext uri="{FF2B5EF4-FFF2-40B4-BE49-F238E27FC236}">
              <a16:creationId xmlns:a16="http://schemas.microsoft.com/office/drawing/2014/main" id="{5FA44212-E6E7-43A1-8186-51BAD0B42D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86" r="4621"/>
        <a:stretch/>
      </xdr:blipFill>
      <xdr:spPr>
        <a:xfrm>
          <a:off x="0" y="1131998"/>
          <a:ext cx="1077567" cy="48725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3</xdr:col>
      <xdr:colOff>437029</xdr:colOff>
      <xdr:row>0</xdr:row>
      <xdr:rowOff>1038433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8538C1-9C5D-4DE6-AD2F-DB69CD3C0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58279" cy="1038433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163287</xdr:colOff>
      <xdr:row>0</xdr:row>
      <xdr:rowOff>1</xdr:rowOff>
    </xdr:from>
    <xdr:to>
      <xdr:col>6</xdr:col>
      <xdr:colOff>3979</xdr:colOff>
      <xdr:row>0</xdr:row>
      <xdr:rowOff>1006995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836B31-2B28-48C0-8068-F040E6FCC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537" y="1"/>
          <a:ext cx="5262098" cy="1006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103823</xdr:colOff>
      <xdr:row>12</xdr:row>
      <xdr:rowOff>82363</xdr:rowOff>
    </xdr:from>
    <xdr:ext cx="1839563" cy="889163"/>
    <xdr:pic>
      <xdr:nvPicPr>
        <xdr:cNvPr id="2" name="Picture 1">
          <a:extLst>
            <a:ext uri="{FF2B5EF4-FFF2-40B4-BE49-F238E27FC236}">
              <a16:creationId xmlns:a16="http://schemas.microsoft.com/office/drawing/2014/main" id="{2F643091-3E23-4F65-AA7E-DA74EA482655}"/>
            </a:ext>
            <a:ext uri="{147F2762-F138-4A5C-976F-8EAC2B608ADB}">
              <a16:predDERef xmlns:a16="http://schemas.microsoft.com/office/drawing/2014/main" pred="{C490E1AC-CE47-4D93-B52A-BCD9B6AC2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3" y="3085539"/>
          <a:ext cx="1839563" cy="889163"/>
        </a:xfrm>
        <a:prstGeom prst="rect">
          <a:avLst/>
        </a:prstGeom>
      </xdr:spPr>
    </xdr:pic>
    <xdr:clientData/>
  </xdr:oneCellAnchor>
  <xdr:oneCellAnchor>
    <xdr:from>
      <xdr:col>0</xdr:col>
      <xdr:colOff>119156</xdr:colOff>
      <xdr:row>27</xdr:row>
      <xdr:rowOff>199092</xdr:rowOff>
    </xdr:from>
    <xdr:ext cx="1778991" cy="685800"/>
    <xdr:pic>
      <xdr:nvPicPr>
        <xdr:cNvPr id="18" name="Picture 2">
          <a:extLst>
            <a:ext uri="{FF2B5EF4-FFF2-40B4-BE49-F238E27FC236}">
              <a16:creationId xmlns:a16="http://schemas.microsoft.com/office/drawing/2014/main" id="{FE1E7520-4294-4B86-A000-FD4FFE711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8" b="9955"/>
        <a:stretch/>
      </xdr:blipFill>
      <xdr:spPr>
        <a:xfrm>
          <a:off x="119156" y="6063504"/>
          <a:ext cx="1778991" cy="685800"/>
        </a:xfrm>
        <a:prstGeom prst="rect">
          <a:avLst/>
        </a:prstGeom>
      </xdr:spPr>
    </xdr:pic>
    <xdr:clientData/>
  </xdr:oneCellAnchor>
  <xdr:oneCellAnchor>
    <xdr:from>
      <xdr:col>4</xdr:col>
      <xdr:colOff>80030</xdr:colOff>
      <xdr:row>25</xdr:row>
      <xdr:rowOff>169321</xdr:rowOff>
    </xdr:from>
    <xdr:ext cx="1728973" cy="790649"/>
    <xdr:pic>
      <xdr:nvPicPr>
        <xdr:cNvPr id="4" name="Picture 6">
          <a:extLst>
            <a:ext uri="{FF2B5EF4-FFF2-40B4-BE49-F238E27FC236}">
              <a16:creationId xmlns:a16="http://schemas.microsoft.com/office/drawing/2014/main" id="{60513F94-41EA-4C69-A7E0-45EF8D40A291}"/>
            </a:ext>
            <a:ext uri="{147F2762-F138-4A5C-976F-8EAC2B608ADB}">
              <a16:predDERef xmlns:a16="http://schemas.microsoft.com/office/drawing/2014/main" pred="{AAD6190C-67CB-42C1-BFCE-896EEFEC6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02"/>
        <a:stretch/>
      </xdr:blipFill>
      <xdr:spPr>
        <a:xfrm>
          <a:off x="5585854" y="5630321"/>
          <a:ext cx="1728973" cy="790649"/>
        </a:xfrm>
        <a:prstGeom prst="rect">
          <a:avLst/>
        </a:prstGeom>
      </xdr:spPr>
    </xdr:pic>
    <xdr:clientData/>
  </xdr:oneCellAnchor>
  <xdr:twoCellAnchor editAs="oneCell">
    <xdr:from>
      <xdr:col>4</xdr:col>
      <xdr:colOff>76201</xdr:colOff>
      <xdr:row>19</xdr:row>
      <xdr:rowOff>133351</xdr:rowOff>
    </xdr:from>
    <xdr:to>
      <xdr:col>4</xdr:col>
      <xdr:colOff>1809750</xdr:colOff>
      <xdr:row>24</xdr:row>
      <xdr:rowOff>156440</xdr:rowOff>
    </xdr:to>
    <xdr:pic>
      <xdr:nvPicPr>
        <xdr:cNvPr id="14" name="Picture 10">
          <a:extLst>
            <a:ext uri="{FF2B5EF4-FFF2-40B4-BE49-F238E27FC236}">
              <a16:creationId xmlns:a16="http://schemas.microsoft.com/office/drawing/2014/main" id="{CCCCCBCB-1CFC-4236-99A7-F1CBA9242AF9}"/>
            </a:ext>
            <a:ext uri="{147F2762-F138-4A5C-976F-8EAC2B608ADB}">
              <a16:predDERef xmlns:a16="http://schemas.microsoft.com/office/drawing/2014/main" pred="{7A955F6A-BE1E-4F65-8F9E-0243A794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1" y="5022851"/>
          <a:ext cx="1733549" cy="971294"/>
        </a:xfrm>
        <a:prstGeom prst="rect">
          <a:avLst/>
        </a:prstGeom>
      </xdr:spPr>
    </xdr:pic>
    <xdr:clientData/>
  </xdr:twoCellAnchor>
  <xdr:twoCellAnchor editAs="oneCell">
    <xdr:from>
      <xdr:col>0</xdr:col>
      <xdr:colOff>129988</xdr:colOff>
      <xdr:row>20</xdr:row>
      <xdr:rowOff>140073</xdr:rowOff>
    </xdr:from>
    <xdr:to>
      <xdr:col>0</xdr:col>
      <xdr:colOff>1825439</xdr:colOff>
      <xdr:row>24</xdr:row>
      <xdr:rowOff>176306</xdr:rowOff>
    </xdr:to>
    <xdr:pic>
      <xdr:nvPicPr>
        <xdr:cNvPr id="15" name="Picture 5">
          <a:extLst>
            <a:ext uri="{FF2B5EF4-FFF2-40B4-BE49-F238E27FC236}">
              <a16:creationId xmlns:a16="http://schemas.microsoft.com/office/drawing/2014/main" id="{AD6FC4D3-7E47-46E8-9B32-C766BD687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91"/>
        <a:stretch/>
      </xdr:blipFill>
      <xdr:spPr>
        <a:xfrm>
          <a:off x="129988" y="4659779"/>
          <a:ext cx="1695451" cy="783291"/>
        </a:xfrm>
        <a:prstGeom prst="rect">
          <a:avLst/>
        </a:prstGeom>
      </xdr:spPr>
    </xdr:pic>
    <xdr:clientData/>
  </xdr:twoCellAnchor>
  <xdr:twoCellAnchor editAs="oneCell">
    <xdr:from>
      <xdr:col>0</xdr:col>
      <xdr:colOff>199651</xdr:colOff>
      <xdr:row>2</xdr:row>
      <xdr:rowOff>105335</xdr:rowOff>
    </xdr:from>
    <xdr:to>
      <xdr:col>0</xdr:col>
      <xdr:colOff>1904626</xdr:colOff>
      <xdr:row>7</xdr:row>
      <xdr:rowOff>143808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C2C62BF4-9FCB-4CD7-B82B-B1EECF9DABC1}"/>
            </a:ext>
            <a:ext uri="{147F2762-F138-4A5C-976F-8EAC2B608ADB}">
              <a16:predDERef xmlns:a16="http://schemas.microsoft.com/office/drawing/2014/main" pred="{73E70339-D0FC-485A-BCF4-502B3C99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51" y="1181100"/>
          <a:ext cx="1704975" cy="979767"/>
        </a:xfrm>
        <a:prstGeom prst="rect">
          <a:avLst/>
        </a:prstGeom>
      </xdr:spPr>
    </xdr:pic>
    <xdr:clientData/>
  </xdr:twoCellAnchor>
  <xdr:oneCellAnchor>
    <xdr:from>
      <xdr:col>4</xdr:col>
      <xdr:colOff>7051</xdr:colOff>
      <xdr:row>5</xdr:row>
      <xdr:rowOff>2400</xdr:rowOff>
    </xdr:from>
    <xdr:ext cx="1788618" cy="864375"/>
    <xdr:pic>
      <xdr:nvPicPr>
        <xdr:cNvPr id="8" name="Picture 7">
          <a:extLst>
            <a:ext uri="{FF2B5EF4-FFF2-40B4-BE49-F238E27FC236}">
              <a16:creationId xmlns:a16="http://schemas.microsoft.com/office/drawing/2014/main" id="{27EC90BC-BE0E-4C81-B161-1C42DDC9F0B2}"/>
            </a:ext>
            <a:ext uri="{147F2762-F138-4A5C-976F-8EAC2B608ADB}">
              <a16:predDERef xmlns:a16="http://schemas.microsoft.com/office/drawing/2014/main" pred="{F27C196A-0532-4DB8-88FE-444BFF253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4851" y="1640700"/>
          <a:ext cx="1788618" cy="864375"/>
        </a:xfrm>
        <a:prstGeom prst="rect">
          <a:avLst/>
        </a:prstGeom>
      </xdr:spPr>
    </xdr:pic>
    <xdr:clientData/>
  </xdr:oneCellAnchor>
  <xdr:twoCellAnchor editAs="oneCell">
    <xdr:from>
      <xdr:col>4</xdr:col>
      <xdr:colOff>19050</xdr:colOff>
      <xdr:row>14</xdr:row>
      <xdr:rowOff>0</xdr:rowOff>
    </xdr:from>
    <xdr:to>
      <xdr:col>4</xdr:col>
      <xdr:colOff>1790700</xdr:colOff>
      <xdr:row>18</xdr:row>
      <xdr:rowOff>90610</xdr:rowOff>
    </xdr:to>
    <xdr:pic>
      <xdr:nvPicPr>
        <xdr:cNvPr id="13" name="Picture 8">
          <a:extLst>
            <a:ext uri="{FF2B5EF4-FFF2-40B4-BE49-F238E27FC236}">
              <a16:creationId xmlns:a16="http://schemas.microsoft.com/office/drawing/2014/main" id="{817B6D87-895C-4E88-B387-3766C27318F9}"/>
            </a:ext>
            <a:ext uri="{147F2762-F138-4A5C-976F-8EAC2B608ADB}">
              <a16:predDERef xmlns:a16="http://schemas.microsoft.com/office/drawing/2014/main" pred="{C1E20A9E-5E7F-41FC-8B1D-1C3BA2AC3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3219450"/>
          <a:ext cx="1771650" cy="8675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14194</xdr:rowOff>
    </xdr:from>
    <xdr:to>
      <xdr:col>3</xdr:col>
      <xdr:colOff>11207</xdr:colOff>
      <xdr:row>0</xdr:row>
      <xdr:rowOff>878556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58493B86-3231-4421-8C08-FA646D0C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194"/>
          <a:ext cx="4964206" cy="864362"/>
        </a:xfrm>
        <a:prstGeom prst="rect">
          <a:avLst/>
        </a:prstGeom>
      </xdr:spPr>
    </xdr:pic>
    <xdr:clientData/>
  </xdr:twoCellAnchor>
  <xdr:twoCellAnchor editAs="oneCell">
    <xdr:from>
      <xdr:col>2</xdr:col>
      <xdr:colOff>577624</xdr:colOff>
      <xdr:row>0</xdr:row>
      <xdr:rowOff>0</xdr:rowOff>
    </xdr:from>
    <xdr:to>
      <xdr:col>6</xdr:col>
      <xdr:colOff>400050</xdr:colOff>
      <xdr:row>1</xdr:row>
      <xdr:rowOff>53292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EF8D57-2CB3-48B8-B6D1-DB9D4DB71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1974" y="0"/>
          <a:ext cx="4699226" cy="940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38847</xdr:colOff>
      <xdr:row>2</xdr:row>
      <xdr:rowOff>14941</xdr:rowOff>
    </xdr:from>
    <xdr:to>
      <xdr:col>0</xdr:col>
      <xdr:colOff>1850940</xdr:colOff>
      <xdr:row>6</xdr:row>
      <xdr:rowOff>96931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84FD2C-4056-46B4-9F40-06D54AC6EE55}"/>
            </a:ext>
            <a:ext uri="{147F2762-F138-4A5C-976F-8EAC2B608ADB}">
              <a16:predDERef xmlns:a16="http://schemas.microsoft.com/office/drawing/2014/main" pred="{73E70339-D0FC-485A-BCF4-502B3C99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47" y="1232647"/>
          <a:ext cx="1812093" cy="1045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82923</xdr:rowOff>
    </xdr:from>
    <xdr:to>
      <xdr:col>0</xdr:col>
      <xdr:colOff>1839377</xdr:colOff>
      <xdr:row>14</xdr:row>
      <xdr:rowOff>2778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03EA6E-2BAB-47B1-A3B8-9438CEF3FEDE}"/>
            </a:ext>
            <a:ext uri="{147F2762-F138-4A5C-976F-8EAC2B608ADB}">
              <a16:predDERef xmlns:a16="http://schemas.microsoft.com/office/drawing/2014/main" pred="{71493134-39E3-4D70-AC14-6C466A583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3688"/>
          <a:ext cx="1839377" cy="91885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18</xdr:row>
      <xdr:rowOff>28575</xdr:rowOff>
    </xdr:from>
    <xdr:to>
      <xdr:col>0</xdr:col>
      <xdr:colOff>1714500</xdr:colOff>
      <xdr:row>21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9647AA-EF53-4A0A-9DB5-65D3064FC348}"/>
            </a:ext>
            <a:ext uri="{147F2762-F138-4A5C-976F-8EAC2B608ADB}">
              <a16:predDERef xmlns:a16="http://schemas.microsoft.com/office/drawing/2014/main" pred="{BA03EA6E-2BAB-47B1-A3B8-9438CEF3F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02"/>
        <a:stretch/>
      </xdr:blipFill>
      <xdr:spPr>
        <a:xfrm>
          <a:off x="171450" y="4724400"/>
          <a:ext cx="1543050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22</xdr:row>
      <xdr:rowOff>38100</xdr:rowOff>
    </xdr:from>
    <xdr:to>
      <xdr:col>0</xdr:col>
      <xdr:colOff>1619250</xdr:colOff>
      <xdr:row>25</xdr:row>
      <xdr:rowOff>178189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BCCA05-5A6A-4851-9C6C-D12D91FA15B0}"/>
            </a:ext>
            <a:ext uri="{147F2762-F138-4A5C-976F-8EAC2B608ADB}">
              <a16:predDERef xmlns:a16="http://schemas.microsoft.com/office/drawing/2014/main" pred="{B19647AA-EF53-4A0A-9DB5-65D3064FC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91"/>
        <a:stretch/>
      </xdr:blipFill>
      <xdr:spPr>
        <a:xfrm>
          <a:off x="219075" y="5495925"/>
          <a:ext cx="1400175" cy="692539"/>
        </a:xfrm>
        <a:prstGeom prst="rect">
          <a:avLst/>
        </a:prstGeom>
      </xdr:spPr>
    </xdr:pic>
    <xdr:clientData/>
  </xdr:twoCellAnchor>
  <xdr:twoCellAnchor editAs="oneCell">
    <xdr:from>
      <xdr:col>0</xdr:col>
      <xdr:colOff>161365</xdr:colOff>
      <xdr:row>26</xdr:row>
      <xdr:rowOff>64621</xdr:rowOff>
    </xdr:from>
    <xdr:to>
      <xdr:col>0</xdr:col>
      <xdr:colOff>1556497</xdr:colOff>
      <xdr:row>29</xdr:row>
      <xdr:rowOff>27641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02E7BF-6CF4-4C98-A9C9-0F4E7725BD35}"/>
            </a:ext>
            <a:ext uri="{147F2762-F138-4A5C-976F-8EAC2B608ADB}">
              <a16:predDERef xmlns:a16="http://schemas.microsoft.com/office/drawing/2014/main" pred="{8FBCCA05-5A6A-4851-9C6C-D12D91FA1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8" b="9955"/>
        <a:stretch/>
      </xdr:blipFill>
      <xdr:spPr>
        <a:xfrm>
          <a:off x="161365" y="6399680"/>
          <a:ext cx="1395132" cy="545726"/>
        </a:xfrm>
        <a:prstGeom prst="rect">
          <a:avLst/>
        </a:prstGeom>
      </xdr:spPr>
    </xdr:pic>
    <xdr:clientData/>
  </xdr:twoCellAnchor>
  <xdr:twoCellAnchor editAs="oneCell">
    <xdr:from>
      <xdr:col>4</xdr:col>
      <xdr:colOff>67982</xdr:colOff>
      <xdr:row>5</xdr:row>
      <xdr:rowOff>22412</xdr:rowOff>
    </xdr:from>
    <xdr:to>
      <xdr:col>4</xdr:col>
      <xdr:colOff>1805267</xdr:colOff>
      <xdr:row>8</xdr:row>
      <xdr:rowOff>115421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A1C7E3D-F35C-47BD-9FA0-38A7C5C2496E}"/>
            </a:ext>
            <a:ext uri="{147F2762-F138-4A5C-976F-8EAC2B608ADB}">
              <a16:predDERef xmlns:a16="http://schemas.microsoft.com/office/drawing/2014/main" pred="{3102E7BF-6CF4-4C98-A9C9-0F4E7725B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688" y="1822824"/>
          <a:ext cx="1737285" cy="86995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13</xdr:row>
      <xdr:rowOff>314325</xdr:rowOff>
    </xdr:from>
    <xdr:to>
      <xdr:col>4</xdr:col>
      <xdr:colOff>1828800</xdr:colOff>
      <xdr:row>18</xdr:row>
      <xdr:rowOff>50800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6286BB2-8B51-435B-A4E8-FA7A3AA85371}"/>
            </a:ext>
            <a:ext uri="{147F2762-F138-4A5C-976F-8EAC2B608ADB}">
              <a16:predDERef xmlns:a16="http://schemas.microsoft.com/office/drawing/2014/main" pred="{9A1C7E3D-F35C-47BD-9FA0-38A7C5C24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3857625"/>
          <a:ext cx="1752600" cy="847725"/>
        </a:xfrm>
        <a:prstGeom prst="rect">
          <a:avLst/>
        </a:prstGeom>
      </xdr:spPr>
    </xdr:pic>
    <xdr:clientData/>
  </xdr:twoCellAnchor>
  <xdr:twoCellAnchor editAs="oneCell">
    <xdr:from>
      <xdr:col>4</xdr:col>
      <xdr:colOff>81430</xdr:colOff>
      <xdr:row>23</xdr:row>
      <xdr:rowOff>83671</xdr:rowOff>
    </xdr:from>
    <xdr:to>
      <xdr:col>4</xdr:col>
      <xdr:colOff>1812364</xdr:colOff>
      <xdr:row>28</xdr:row>
      <xdr:rowOff>118340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83F548B-A0F8-48CB-9148-C825BAA8569D}"/>
            </a:ext>
            <a:ext uri="{147F2762-F138-4A5C-976F-8EAC2B608ADB}">
              <a16:predDERef xmlns:a16="http://schemas.microsoft.com/office/drawing/2014/main" pred="{F6286BB2-8B51-435B-A4E8-FA7A3AA85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136" y="5828553"/>
          <a:ext cx="1730934" cy="10133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684637</xdr:colOff>
      <xdr:row>0</xdr:row>
      <xdr:rowOff>1008988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C1A761C-95B9-4C4E-A87E-39FCB069E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10108" cy="1008988"/>
        </a:xfrm>
        <a:prstGeom prst="rect">
          <a:avLst/>
        </a:prstGeom>
      </xdr:spPr>
    </xdr:pic>
    <xdr:clientData/>
  </xdr:twoCellAnchor>
  <xdr:twoCellAnchor editAs="oneCell">
    <xdr:from>
      <xdr:col>2</xdr:col>
      <xdr:colOff>540331</xdr:colOff>
      <xdr:row>0</xdr:row>
      <xdr:rowOff>0</xdr:rowOff>
    </xdr:from>
    <xdr:to>
      <xdr:col>6</xdr:col>
      <xdr:colOff>739436</xdr:colOff>
      <xdr:row>1</xdr:row>
      <xdr:rowOff>22412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B3650-F68F-4CB6-8FFD-8855A3096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5802" y="0"/>
          <a:ext cx="5219340" cy="10421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84248</xdr:rowOff>
    </xdr:from>
    <xdr:ext cx="1077567" cy="487252"/>
    <xdr:pic>
      <xdr:nvPicPr>
        <xdr:cNvPr id="2" name="Picture 1">
          <a:extLst>
            <a:ext uri="{FF2B5EF4-FFF2-40B4-BE49-F238E27FC236}">
              <a16:creationId xmlns:a16="http://schemas.microsoft.com/office/drawing/2014/main" id="{B3B0546D-079E-478B-8BD7-F4EA8471E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86" r="4621"/>
        <a:stretch/>
      </xdr:blipFill>
      <xdr:spPr>
        <a:xfrm>
          <a:off x="0" y="922448"/>
          <a:ext cx="1077567" cy="487252"/>
        </a:xfrm>
        <a:prstGeom prst="rect">
          <a:avLst/>
        </a:prstGeom>
      </xdr:spPr>
    </xdr:pic>
    <xdr:clientData/>
  </xdr:oneCellAnchor>
  <xdr:oneCellAnchor>
    <xdr:from>
      <xdr:col>5</xdr:col>
      <xdr:colOff>161925</xdr:colOff>
      <xdr:row>0</xdr:row>
      <xdr:rowOff>0</xdr:rowOff>
    </xdr:from>
    <xdr:ext cx="1376817" cy="790575"/>
    <xdr:pic>
      <xdr:nvPicPr>
        <xdr:cNvPr id="6" name="Picture 4">
          <a:extLst>
            <a:ext uri="{FF2B5EF4-FFF2-40B4-BE49-F238E27FC236}">
              <a16:creationId xmlns:a16="http://schemas.microsoft.com/office/drawing/2014/main" id="{BD8AFFFF-C26B-4455-A5E8-915EC3CB0BEA}"/>
            </a:ext>
            <a:ext uri="{147F2762-F138-4A5C-976F-8EAC2B608ADB}">
              <a16:predDERef xmlns:a16="http://schemas.microsoft.com/office/drawing/2014/main" pred="{47AD1FE6-7D32-4208-B41D-27A153309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0"/>
          <a:ext cx="1376817" cy="790575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0</xdr:row>
      <xdr:rowOff>9525</xdr:rowOff>
    </xdr:from>
    <xdr:to>
      <xdr:col>2</xdr:col>
      <xdr:colOff>1513416</xdr:colOff>
      <xdr:row>0</xdr:row>
      <xdr:rowOff>828674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512FA9-F554-4B34-A209-C948D18B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"/>
          <a:ext cx="4323291" cy="81914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hnston, Meaghan" id="{AC31CA92-EB6B-4E6C-9B00-856546B3F0DF}" userId="S::Meaghan.Johnston@compass-canada.com::1a2680d1-bb1b-46c2-9b75-9ee545b26448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8" dT="2024-05-06T14:41:13.29" personId="{AC31CA92-EB6B-4E6C-9B00-856546B3F0DF}" id="{950DF45E-FC63-4A16-8FA5-04CA5736898D}">
    <text>Recipe calls for 2 slices - slice each in 3?</text>
  </threadedComment>
  <threadedComment ref="A30" dT="2024-05-06T14:41:38.57" personId="{AC31CA92-EB6B-4E6C-9B00-856546B3F0DF}" id="{54B1937D-7E33-4B68-96EA-F3A30810B29F}">
    <text>Cornbread recipe is just cornbread mix - no cheese</text>
  </threadedComment>
  <threadedComment ref="A32" dT="2024-05-06T14:44:05.64" personId="{AC31CA92-EB6B-4E6C-9B00-856546B3F0DF}" id="{915F2851-6478-48E4-B5AC-D338C26A9895}">
    <text>Recipe number is for sloppy joe</text>
  </threadedComment>
  <threadedComment ref="A48" dT="2024-05-06T14:37:24.83" personId="{AC31CA92-EB6B-4E6C-9B00-856546B3F0DF}" id="{AEED8529-5917-4DCF-B0F3-8674A17E9ADB}">
    <text>Need recipe for carrot pickle</text>
  </threadedComment>
  <threadedComment ref="A51" dT="2024-05-06T14:38:20.01" personId="{AC31CA92-EB6B-4E6C-9B00-856546B3F0DF}" id="{84CE399E-1945-4508-9702-25D85B49E4BC}">
    <text>Recipe number</text>
  </threadedComment>
  <threadedComment ref="A52" dT="2024-05-06T14:38:35.51" personId="{AC31CA92-EB6B-4E6C-9B00-856546B3F0DF}" id="{3F11A50C-2B54-41EF-AEF4-84716B8CB761}">
    <text>Recipe or directions for hot honey</text>
  </threadedComment>
  <threadedComment ref="A55" dT="2024-05-06T14:39:59.51" personId="{AC31CA92-EB6B-4E6C-9B00-856546B3F0DF}" id="{9B935B08-BF8D-4FCF-81FF-ED9D852BB324}">
    <text>Not sure this will be a hit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B5E73-E081-4205-A9A4-B22155473173}">
  <sheetPr codeName="Sheet1">
    <pageSetUpPr fitToPage="1"/>
  </sheetPr>
  <dimension ref="A1:K79"/>
  <sheetViews>
    <sheetView zoomScale="80" zoomScaleNormal="80" workbookViewId="0">
      <selection activeCell="P7" sqref="P7"/>
    </sheetView>
  </sheetViews>
  <sheetFormatPr defaultColWidth="9.109375" defaultRowHeight="13.8"/>
  <cols>
    <col min="1" max="1" width="18.5546875" style="117" customWidth="1"/>
    <col min="2" max="6" width="25.88671875" style="117" customWidth="1"/>
    <col min="7" max="16384" width="9.109375" style="117"/>
  </cols>
  <sheetData>
    <row r="1" spans="1:11" ht="83.25" customHeight="1" thickBot="1">
      <c r="C1" s="313"/>
      <c r="D1" s="313"/>
      <c r="E1" s="313"/>
    </row>
    <row r="2" spans="1:11" ht="48" customHeight="1" thickBot="1">
      <c r="A2" s="118"/>
      <c r="B2" s="119" t="s">
        <v>0</v>
      </c>
      <c r="C2" s="119" t="s">
        <v>1</v>
      </c>
      <c r="D2" s="119" t="s">
        <v>2</v>
      </c>
      <c r="E2" s="119" t="s">
        <v>3</v>
      </c>
      <c r="F2" s="119" t="s">
        <v>4</v>
      </c>
    </row>
    <row r="3" spans="1:11" s="122" customFormat="1" ht="58.5" customHeight="1">
      <c r="A3" s="314" t="s">
        <v>5</v>
      </c>
      <c r="B3" s="132" t="s">
        <v>6</v>
      </c>
      <c r="C3" s="135" t="s">
        <v>7</v>
      </c>
      <c r="D3" s="135" t="s">
        <v>8</v>
      </c>
      <c r="E3" s="180" t="s">
        <v>9</v>
      </c>
      <c r="F3" s="181" t="s">
        <v>10</v>
      </c>
    </row>
    <row r="4" spans="1:11" s="121" customFormat="1" ht="42" customHeight="1">
      <c r="A4" s="315"/>
      <c r="B4" s="237" t="s">
        <v>11</v>
      </c>
      <c r="C4" s="238" t="s">
        <v>11</v>
      </c>
      <c r="D4" s="238" t="s">
        <v>11</v>
      </c>
      <c r="E4" s="239" t="s">
        <v>11</v>
      </c>
      <c r="F4" s="243" t="s">
        <v>11</v>
      </c>
    </row>
    <row r="5" spans="1:11" s="122" customFormat="1" ht="45">
      <c r="A5" s="315"/>
      <c r="B5" s="245" t="s">
        <v>12</v>
      </c>
      <c r="C5" s="246" t="s">
        <v>13</v>
      </c>
      <c r="D5" s="246" t="s">
        <v>14</v>
      </c>
      <c r="E5" s="246" t="s">
        <v>15</v>
      </c>
      <c r="F5" s="247" t="s">
        <v>16</v>
      </c>
      <c r="K5" s="249"/>
    </row>
    <row r="6" spans="1:11" s="121" customFormat="1" ht="42" customHeight="1" thickBot="1">
      <c r="A6" s="316"/>
      <c r="B6" s="253">
        <v>8</v>
      </c>
      <c r="C6" s="254">
        <v>8</v>
      </c>
      <c r="D6" s="254">
        <v>8</v>
      </c>
      <c r="E6" s="254">
        <v>8</v>
      </c>
      <c r="F6" s="255">
        <v>8</v>
      </c>
    </row>
    <row r="7" spans="1:11" s="122" customFormat="1" ht="45">
      <c r="A7" s="314" t="s">
        <v>17</v>
      </c>
      <c r="B7" s="40" t="s">
        <v>18</v>
      </c>
      <c r="C7" s="135" t="s">
        <v>19</v>
      </c>
      <c r="D7" s="135" t="s">
        <v>20</v>
      </c>
      <c r="E7" s="244" t="s">
        <v>21</v>
      </c>
      <c r="F7" s="42" t="s">
        <v>22</v>
      </c>
      <c r="J7" s="121"/>
    </row>
    <row r="8" spans="1:11" s="121" customFormat="1" ht="39.6">
      <c r="A8" s="315"/>
      <c r="B8" s="240" t="s">
        <v>11</v>
      </c>
      <c r="C8" s="241" t="s">
        <v>11</v>
      </c>
      <c r="D8" s="241" t="s">
        <v>11</v>
      </c>
      <c r="E8" s="241" t="s">
        <v>11</v>
      </c>
      <c r="F8" s="242" t="s">
        <v>11</v>
      </c>
    </row>
    <row r="9" spans="1:11" s="122" customFormat="1" ht="45">
      <c r="A9" s="315"/>
      <c r="B9" s="245" t="s">
        <v>23</v>
      </c>
      <c r="C9" s="248" t="s">
        <v>24</v>
      </c>
      <c r="D9" s="246" t="s">
        <v>25</v>
      </c>
      <c r="E9" s="246" t="s">
        <v>26</v>
      </c>
      <c r="F9" s="247" t="s">
        <v>27</v>
      </c>
      <c r="J9" s="121"/>
    </row>
    <row r="10" spans="1:11" s="121" customFormat="1" ht="32.25" customHeight="1" thickBot="1">
      <c r="A10" s="316"/>
      <c r="B10" s="253">
        <v>8</v>
      </c>
      <c r="C10" s="254">
        <v>8</v>
      </c>
      <c r="D10" s="254">
        <v>8</v>
      </c>
      <c r="E10" s="254">
        <v>8</v>
      </c>
      <c r="F10" s="255">
        <v>8</v>
      </c>
    </row>
    <row r="11" spans="1:11" s="122" customFormat="1" ht="56.25" customHeight="1">
      <c r="A11" s="314" t="s">
        <v>28</v>
      </c>
      <c r="B11" s="179" t="s">
        <v>29</v>
      </c>
      <c r="C11" s="137" t="s">
        <v>30</v>
      </c>
      <c r="D11" s="244" t="s">
        <v>31</v>
      </c>
      <c r="E11" s="41" t="s">
        <v>32</v>
      </c>
      <c r="F11" s="127" t="s">
        <v>33</v>
      </c>
      <c r="I11" s="122" t="s">
        <v>34</v>
      </c>
      <c r="J11" s="121"/>
    </row>
    <row r="12" spans="1:11" s="121" customFormat="1" ht="39.6">
      <c r="A12" s="315"/>
      <c r="B12" s="240" t="s">
        <v>11</v>
      </c>
      <c r="C12" s="241" t="s">
        <v>11</v>
      </c>
      <c r="D12" s="241" t="s">
        <v>11</v>
      </c>
      <c r="E12" s="241" t="s">
        <v>11</v>
      </c>
      <c r="F12" s="242" t="s">
        <v>11</v>
      </c>
    </row>
    <row r="13" spans="1:11" s="122" customFormat="1" ht="62.25" customHeight="1">
      <c r="A13" s="315"/>
      <c r="B13" s="245" t="s">
        <v>35</v>
      </c>
      <c r="C13" s="248" t="s">
        <v>36</v>
      </c>
      <c r="D13" s="246" t="s">
        <v>37</v>
      </c>
      <c r="E13" s="248" t="s">
        <v>38</v>
      </c>
      <c r="F13" s="247" t="s">
        <v>39</v>
      </c>
    </row>
    <row r="14" spans="1:11" s="121" customFormat="1" ht="30" customHeight="1" thickBot="1">
      <c r="A14" s="316"/>
      <c r="B14" s="253">
        <v>8</v>
      </c>
      <c r="C14" s="254">
        <v>8</v>
      </c>
      <c r="D14" s="254">
        <v>8</v>
      </c>
      <c r="E14" s="254">
        <v>8</v>
      </c>
      <c r="F14" s="255">
        <v>8</v>
      </c>
    </row>
    <row r="15" spans="1:11" s="122" customFormat="1" ht="45">
      <c r="A15" s="317" t="s">
        <v>40</v>
      </c>
      <c r="B15" s="132" t="s">
        <v>41</v>
      </c>
      <c r="C15" s="140" t="s">
        <v>42</v>
      </c>
      <c r="D15" s="140" t="s">
        <v>43</v>
      </c>
      <c r="E15" s="140" t="s">
        <v>44</v>
      </c>
      <c r="F15" s="131" t="s">
        <v>45</v>
      </c>
    </row>
    <row r="16" spans="1:11" s="122" customFormat="1" ht="39.75" customHeight="1" thickBot="1">
      <c r="A16" s="318"/>
      <c r="B16" s="171">
        <v>7</v>
      </c>
      <c r="C16" s="172">
        <v>7</v>
      </c>
      <c r="D16" s="172">
        <v>7</v>
      </c>
      <c r="E16" s="172">
        <v>7</v>
      </c>
      <c r="F16" s="173">
        <v>7</v>
      </c>
      <c r="J16" s="121"/>
    </row>
    <row r="17" spans="1:10" ht="15">
      <c r="A17" s="311" t="s">
        <v>46</v>
      </c>
      <c r="B17" s="312"/>
      <c r="C17" s="311" t="s">
        <v>47</v>
      </c>
      <c r="D17" s="312"/>
      <c r="E17" s="311" t="s">
        <v>48</v>
      </c>
      <c r="F17" s="312"/>
      <c r="J17" s="122"/>
    </row>
    <row r="18" spans="1:10" ht="14.4">
      <c r="A18" s="175" t="s">
        <v>49</v>
      </c>
      <c r="B18" s="177" t="s">
        <v>50</v>
      </c>
      <c r="C18" s="175" t="s">
        <v>51</v>
      </c>
      <c r="D18" s="177" t="s">
        <v>52</v>
      </c>
      <c r="E18" s="175" t="s">
        <v>53</v>
      </c>
      <c r="F18" s="177" t="s">
        <v>54</v>
      </c>
    </row>
    <row r="19" spans="1:10" ht="14.4">
      <c r="A19" s="175" t="s">
        <v>55</v>
      </c>
      <c r="B19" s="177" t="s">
        <v>56</v>
      </c>
      <c r="C19" s="175" t="s">
        <v>57</v>
      </c>
      <c r="D19" s="177" t="s">
        <v>58</v>
      </c>
      <c r="E19" s="175" t="s">
        <v>59</v>
      </c>
      <c r="F19" s="177" t="s">
        <v>60</v>
      </c>
    </row>
    <row r="20" spans="1:10" ht="14.4">
      <c r="A20" s="175" t="s">
        <v>61</v>
      </c>
      <c r="B20" s="177" t="s">
        <v>62</v>
      </c>
      <c r="C20" s="175" t="s">
        <v>63</v>
      </c>
      <c r="D20" s="177" t="s">
        <v>64</v>
      </c>
      <c r="E20" s="175" t="s">
        <v>65</v>
      </c>
      <c r="F20" s="177" t="s">
        <v>66</v>
      </c>
    </row>
    <row r="21" spans="1:10" ht="14.4">
      <c r="A21" s="175" t="s">
        <v>67</v>
      </c>
      <c r="B21" s="177" t="s">
        <v>68</v>
      </c>
      <c r="C21" s="175" t="s">
        <v>69</v>
      </c>
      <c r="D21" s="177" t="s">
        <v>70</v>
      </c>
      <c r="E21" s="175" t="s">
        <v>71</v>
      </c>
      <c r="F21" s="177" t="s">
        <v>72</v>
      </c>
    </row>
    <row r="22" spans="1:10" ht="14.4">
      <c r="A22" s="175" t="s">
        <v>73</v>
      </c>
      <c r="B22" s="177" t="s">
        <v>74</v>
      </c>
      <c r="C22" s="175" t="s">
        <v>75</v>
      </c>
      <c r="D22" s="177" t="s">
        <v>76</v>
      </c>
      <c r="E22" s="175" t="s">
        <v>77</v>
      </c>
      <c r="F22" s="177" t="s">
        <v>78</v>
      </c>
    </row>
    <row r="23" spans="1:10" ht="14.4">
      <c r="A23" s="175" t="s">
        <v>79</v>
      </c>
      <c r="B23" s="177" t="s">
        <v>80</v>
      </c>
      <c r="C23" s="175" t="s">
        <v>81</v>
      </c>
      <c r="D23" s="177" t="s">
        <v>82</v>
      </c>
      <c r="E23" s="175" t="s">
        <v>83</v>
      </c>
      <c r="F23" s="177" t="s">
        <v>84</v>
      </c>
    </row>
    <row r="24" spans="1:10" ht="15" thickBot="1">
      <c r="A24" s="176" t="s">
        <v>85</v>
      </c>
      <c r="B24" s="178"/>
      <c r="C24" s="176" t="s">
        <v>86</v>
      </c>
      <c r="D24" s="178"/>
      <c r="E24" s="176" t="s">
        <v>87</v>
      </c>
      <c r="F24" s="174"/>
    </row>
    <row r="77" spans="5:5">
      <c r="E77" s="250"/>
    </row>
    <row r="78" spans="5:5">
      <c r="E78" s="250"/>
    </row>
    <row r="79" spans="5:5">
      <c r="E79" s="250"/>
    </row>
  </sheetData>
  <mergeCells count="8">
    <mergeCell ref="A17:B17"/>
    <mergeCell ref="C17:D17"/>
    <mergeCell ref="E17:F17"/>
    <mergeCell ref="C1:E1"/>
    <mergeCell ref="A3:A6"/>
    <mergeCell ref="A7:A10"/>
    <mergeCell ref="A11:A14"/>
    <mergeCell ref="A15:A16"/>
  </mergeCells>
  <phoneticPr fontId="26" type="noConversion"/>
  <pageMargins left="0.25" right="0.25" top="0.75" bottom="0.75" header="0.3" footer="0.3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D5694-9DA8-4A07-87FB-BACE039FA8D5}">
  <sheetPr>
    <pageSetUpPr fitToPage="1"/>
  </sheetPr>
  <dimension ref="A1:G70"/>
  <sheetViews>
    <sheetView tabSelected="1" zoomScale="85" zoomScaleNormal="85" workbookViewId="0">
      <selection activeCell="A9" sqref="A9:A10"/>
    </sheetView>
  </sheetViews>
  <sheetFormatPr defaultColWidth="9.109375" defaultRowHeight="13.8"/>
  <cols>
    <col min="1" max="1" width="18.88671875" style="117" customWidth="1"/>
    <col min="2" max="3" width="25.88671875" style="117" customWidth="1"/>
    <col min="4" max="4" width="26" style="117" bestFit="1" customWidth="1"/>
    <col min="5" max="6" width="25.88671875" style="117" customWidth="1"/>
    <col min="7" max="16384" width="9.109375" style="117"/>
  </cols>
  <sheetData>
    <row r="1" spans="1:6" ht="82.5" customHeight="1" thickBot="1">
      <c r="C1" s="313"/>
      <c r="D1" s="313"/>
      <c r="E1" s="313"/>
    </row>
    <row r="2" spans="1:6" ht="48" customHeight="1" thickBot="1">
      <c r="A2" s="118"/>
      <c r="B2" s="119" t="s">
        <v>0</v>
      </c>
      <c r="C2" s="119" t="s">
        <v>1</v>
      </c>
      <c r="D2" s="119" t="s">
        <v>2</v>
      </c>
      <c r="E2" s="119" t="s">
        <v>3</v>
      </c>
      <c r="F2" s="119" t="s">
        <v>4</v>
      </c>
    </row>
    <row r="3" spans="1:6" s="122" customFormat="1" ht="65.25" customHeight="1">
      <c r="A3" s="324" t="s">
        <v>88</v>
      </c>
      <c r="B3" s="286" t="s">
        <v>507</v>
      </c>
      <c r="C3" s="287" t="s">
        <v>508</v>
      </c>
      <c r="D3" s="287" t="s">
        <v>509</v>
      </c>
      <c r="E3" s="288" t="s">
        <v>510</v>
      </c>
      <c r="F3" s="287" t="s">
        <v>511</v>
      </c>
    </row>
    <row r="4" spans="1:6" s="121" customFormat="1" ht="40.200000000000003" thickBot="1">
      <c r="A4" s="325"/>
      <c r="B4" s="276" t="s">
        <v>498</v>
      </c>
      <c r="C4" s="276" t="s">
        <v>498</v>
      </c>
      <c r="D4" s="276" t="s">
        <v>498</v>
      </c>
      <c r="E4" s="276" t="s">
        <v>498</v>
      </c>
      <c r="F4" s="276" t="s">
        <v>498</v>
      </c>
    </row>
    <row r="5" spans="1:6" s="122" customFormat="1" ht="45">
      <c r="A5" s="326" t="s">
        <v>89</v>
      </c>
      <c r="B5" s="309" t="s">
        <v>540</v>
      </c>
      <c r="C5" s="307" t="s">
        <v>530</v>
      </c>
      <c r="D5" s="308" t="s">
        <v>526</v>
      </c>
      <c r="E5" s="308" t="s">
        <v>43</v>
      </c>
      <c r="F5" s="308" t="s">
        <v>527</v>
      </c>
    </row>
    <row r="6" spans="1:6" s="121" customFormat="1" ht="20.25" customHeight="1" thickBot="1">
      <c r="A6" s="327"/>
      <c r="B6" s="277">
        <v>5</v>
      </c>
      <c r="C6" s="277">
        <v>5</v>
      </c>
      <c r="D6" s="277">
        <v>5</v>
      </c>
      <c r="E6" s="277">
        <v>5</v>
      </c>
      <c r="F6" s="277">
        <v>5</v>
      </c>
    </row>
    <row r="7" spans="1:6" s="122" customFormat="1" ht="84" customHeight="1">
      <c r="A7" s="345" t="s">
        <v>90</v>
      </c>
      <c r="B7" s="287" t="s">
        <v>41</v>
      </c>
      <c r="C7" s="287" t="s">
        <v>497</v>
      </c>
      <c r="D7" s="289" t="s">
        <v>512</v>
      </c>
      <c r="E7" s="287" t="s">
        <v>513</v>
      </c>
      <c r="F7" s="288" t="s">
        <v>514</v>
      </c>
    </row>
    <row r="8" spans="1:6" s="121" customFormat="1" ht="40.200000000000003" thickBot="1">
      <c r="A8" s="346"/>
      <c r="B8" s="276" t="s">
        <v>498</v>
      </c>
      <c r="C8" s="276" t="s">
        <v>498</v>
      </c>
      <c r="D8" s="276" t="s">
        <v>498</v>
      </c>
      <c r="E8" s="276" t="s">
        <v>498</v>
      </c>
      <c r="F8" s="276" t="s">
        <v>498</v>
      </c>
    </row>
    <row r="9" spans="1:6" s="120" customFormat="1" ht="58.5" customHeight="1">
      <c r="A9" s="347" t="s">
        <v>89</v>
      </c>
      <c r="B9" s="308" t="s">
        <v>91</v>
      </c>
      <c r="C9" s="308" t="s">
        <v>537</v>
      </c>
      <c r="D9" s="308" t="s">
        <v>538</v>
      </c>
      <c r="E9" s="307" t="s">
        <v>528</v>
      </c>
      <c r="F9" s="307" t="s">
        <v>531</v>
      </c>
    </row>
    <row r="10" spans="1:6" s="121" customFormat="1" ht="41.25" customHeight="1" thickBot="1">
      <c r="A10" s="348"/>
      <c r="B10" s="278">
        <v>5</v>
      </c>
      <c r="C10" s="278">
        <v>6</v>
      </c>
      <c r="D10" s="278">
        <v>5</v>
      </c>
      <c r="E10" s="278">
        <v>5</v>
      </c>
      <c r="F10" s="278">
        <v>5</v>
      </c>
    </row>
    <row r="11" spans="1:6" s="120" customFormat="1" ht="58.5" hidden="1" customHeight="1">
      <c r="A11" s="328" t="s">
        <v>92</v>
      </c>
      <c r="B11" s="43" t="s">
        <v>93</v>
      </c>
      <c r="C11" s="138" t="s">
        <v>6</v>
      </c>
      <c r="D11" s="138" t="s">
        <v>94</v>
      </c>
      <c r="E11" s="138" t="s">
        <v>95</v>
      </c>
      <c r="F11" s="129" t="s">
        <v>96</v>
      </c>
    </row>
    <row r="12" spans="1:6" s="121" customFormat="1" ht="40.200000000000003" hidden="1" thickBot="1">
      <c r="A12" s="329"/>
      <c r="B12" s="134" t="s">
        <v>97</v>
      </c>
      <c r="C12" s="139" t="s">
        <v>97</v>
      </c>
      <c r="D12" s="139" t="s">
        <v>97</v>
      </c>
      <c r="E12" s="139" t="s">
        <v>97</v>
      </c>
      <c r="F12" s="130" t="s">
        <v>97</v>
      </c>
    </row>
    <row r="13" spans="1:6" s="122" customFormat="1" ht="58.5" hidden="1" customHeight="1">
      <c r="A13" s="319" t="s">
        <v>98</v>
      </c>
      <c r="B13" s="132" t="s">
        <v>41</v>
      </c>
      <c r="C13" s="140" t="s">
        <v>42</v>
      </c>
      <c r="D13" s="259" t="s">
        <v>7</v>
      </c>
    </row>
    <row r="14" spans="1:6" s="122" customFormat="1" ht="42" hidden="1" customHeight="1" thickBot="1">
      <c r="A14" s="320"/>
      <c r="B14" s="133" t="s">
        <v>11</v>
      </c>
      <c r="C14" s="136" t="s">
        <v>11</v>
      </c>
      <c r="D14" s="136" t="s">
        <v>11</v>
      </c>
      <c r="E14" s="136" t="s">
        <v>11</v>
      </c>
      <c r="F14" s="128" t="s">
        <v>11</v>
      </c>
    </row>
    <row r="15" spans="1:6">
      <c r="A15" s="321" t="s">
        <v>46</v>
      </c>
      <c r="B15" s="322"/>
      <c r="C15" s="323"/>
      <c r="D15" s="321" t="s">
        <v>47</v>
      </c>
      <c r="E15" s="322"/>
      <c r="F15" s="323"/>
    </row>
    <row r="16" spans="1:6" ht="14.4">
      <c r="A16" s="280" t="s">
        <v>499</v>
      </c>
      <c r="B16" s="281" t="s">
        <v>75</v>
      </c>
      <c r="C16" s="282" t="s">
        <v>62</v>
      </c>
      <c r="D16" s="280" t="s">
        <v>49</v>
      </c>
      <c r="E16" s="281" t="s">
        <v>77</v>
      </c>
      <c r="F16" s="282" t="s">
        <v>64</v>
      </c>
    </row>
    <row r="17" spans="1:6" ht="14.4">
      <c r="A17" s="280" t="s">
        <v>51</v>
      </c>
      <c r="B17" s="281" t="s">
        <v>83</v>
      </c>
      <c r="C17" s="282" t="s">
        <v>66</v>
      </c>
      <c r="D17" s="280" t="s">
        <v>53</v>
      </c>
      <c r="E17" s="281" t="s">
        <v>79</v>
      </c>
      <c r="F17" s="282" t="s">
        <v>500</v>
      </c>
    </row>
    <row r="18" spans="1:6" ht="14.4">
      <c r="A18" s="280" t="s">
        <v>501</v>
      </c>
      <c r="B18" s="281" t="s">
        <v>81</v>
      </c>
      <c r="C18" s="282" t="s">
        <v>70</v>
      </c>
      <c r="D18" s="280" t="s">
        <v>57</v>
      </c>
      <c r="E18" s="281" t="s">
        <v>87</v>
      </c>
      <c r="F18" s="282" t="s">
        <v>502</v>
      </c>
    </row>
    <row r="19" spans="1:6" ht="14.4">
      <c r="A19" s="280" t="s">
        <v>59</v>
      </c>
      <c r="B19" s="281" t="s">
        <v>85</v>
      </c>
      <c r="C19" s="282" t="s">
        <v>74</v>
      </c>
      <c r="D19" s="280" t="s">
        <v>61</v>
      </c>
      <c r="E19" s="281" t="s">
        <v>503</v>
      </c>
      <c r="F19" s="282" t="s">
        <v>76</v>
      </c>
    </row>
    <row r="20" spans="1:6" ht="14.4">
      <c r="A20" s="280" t="s">
        <v>504</v>
      </c>
      <c r="B20" s="281" t="s">
        <v>54</v>
      </c>
      <c r="C20" s="282" t="s">
        <v>78</v>
      </c>
      <c r="D20" s="280" t="s">
        <v>65</v>
      </c>
      <c r="E20" s="281" t="s">
        <v>50</v>
      </c>
      <c r="F20" s="282" t="s">
        <v>80</v>
      </c>
    </row>
    <row r="21" spans="1:6" ht="14.4">
      <c r="A21" s="280" t="s">
        <v>67</v>
      </c>
      <c r="B21" s="281" t="s">
        <v>505</v>
      </c>
      <c r="C21" s="282" t="s">
        <v>82</v>
      </c>
      <c r="D21" s="280" t="s">
        <v>69</v>
      </c>
      <c r="E21" s="281" t="s">
        <v>56</v>
      </c>
      <c r="F21" s="282" t="s">
        <v>84</v>
      </c>
    </row>
    <row r="22" spans="1:6" ht="14.4">
      <c r="A22" s="283" t="s">
        <v>71</v>
      </c>
      <c r="B22" s="284" t="s">
        <v>58</v>
      </c>
      <c r="C22" s="285"/>
      <c r="D22" s="283" t="s">
        <v>73</v>
      </c>
      <c r="E22" s="284" t="s">
        <v>506</v>
      </c>
      <c r="F22" s="285"/>
    </row>
    <row r="29" spans="1:6">
      <c r="D29" s="117" t="s">
        <v>99</v>
      </c>
      <c r="E29" s="250" t="s">
        <v>100</v>
      </c>
      <c r="F29" s="117" t="str">
        <f t="shared" ref="F29:F70" si="0">D29&amp;" "&amp;E29</f>
        <v>September 9-13</v>
      </c>
    </row>
    <row r="30" spans="1:6">
      <c r="D30" s="117" t="s">
        <v>99</v>
      </c>
      <c r="E30" s="117" t="s">
        <v>101</v>
      </c>
      <c r="F30" s="117" t="str">
        <f t="shared" si="0"/>
        <v>September 16-20</v>
      </c>
    </row>
    <row r="31" spans="1:6">
      <c r="D31" s="117" t="s">
        <v>99</v>
      </c>
      <c r="E31" s="117" t="s">
        <v>102</v>
      </c>
      <c r="F31" s="117" t="str">
        <f t="shared" si="0"/>
        <v>September 23-27</v>
      </c>
    </row>
    <row r="32" spans="1:6">
      <c r="D32" s="117" t="s">
        <v>99</v>
      </c>
      <c r="E32" s="117" t="s">
        <v>103</v>
      </c>
      <c r="F32" s="117" t="str">
        <f t="shared" si="0"/>
        <v>September 30-4</v>
      </c>
    </row>
    <row r="33" spans="4:6">
      <c r="D33" s="117" t="s">
        <v>104</v>
      </c>
      <c r="E33" s="250" t="s">
        <v>105</v>
      </c>
      <c r="F33" s="117" t="str">
        <f t="shared" si="0"/>
        <v>October 7-11</v>
      </c>
    </row>
    <row r="34" spans="4:6">
      <c r="D34" s="117" t="s">
        <v>104</v>
      </c>
      <c r="E34" s="250" t="s">
        <v>106</v>
      </c>
      <c r="F34" s="117" t="str">
        <f t="shared" si="0"/>
        <v>October 14-18</v>
      </c>
    </row>
    <row r="35" spans="4:6">
      <c r="D35" s="117" t="s">
        <v>104</v>
      </c>
      <c r="E35" s="250" t="s">
        <v>107</v>
      </c>
      <c r="F35" s="117" t="str">
        <f t="shared" si="0"/>
        <v>October 21-25</v>
      </c>
    </row>
    <row r="36" spans="4:6">
      <c r="D36" s="117" t="s">
        <v>104</v>
      </c>
      <c r="E36" s="250" t="s">
        <v>108</v>
      </c>
      <c r="F36" s="117" t="str">
        <f t="shared" si="0"/>
        <v>October 28-1</v>
      </c>
    </row>
    <row r="37" spans="4:6">
      <c r="D37" s="117" t="s">
        <v>109</v>
      </c>
      <c r="E37" s="250" t="s">
        <v>110</v>
      </c>
      <c r="F37" s="117" t="str">
        <f t="shared" si="0"/>
        <v>November 4-8</v>
      </c>
    </row>
    <row r="38" spans="4:6">
      <c r="D38" s="117" t="s">
        <v>109</v>
      </c>
      <c r="E38" s="250" t="s">
        <v>111</v>
      </c>
      <c r="F38" s="117" t="str">
        <f t="shared" si="0"/>
        <v>November 11-15</v>
      </c>
    </row>
    <row r="39" spans="4:6">
      <c r="D39" s="117" t="s">
        <v>109</v>
      </c>
      <c r="E39" s="250" t="s">
        <v>112</v>
      </c>
      <c r="F39" s="117" t="str">
        <f t="shared" si="0"/>
        <v>November 18-22</v>
      </c>
    </row>
    <row r="40" spans="4:6">
      <c r="D40" s="117" t="s">
        <v>109</v>
      </c>
      <c r="E40" s="250" t="s">
        <v>113</v>
      </c>
      <c r="F40" s="117" t="str">
        <f t="shared" si="0"/>
        <v>November 25-29</v>
      </c>
    </row>
    <row r="41" spans="4:6">
      <c r="D41" s="117" t="s">
        <v>114</v>
      </c>
      <c r="E41" s="250" t="s">
        <v>115</v>
      </c>
      <c r="F41" s="117" t="str">
        <f t="shared" si="0"/>
        <v>December 2-6</v>
      </c>
    </row>
    <row r="42" spans="4:6">
      <c r="D42" s="117" t="s">
        <v>114</v>
      </c>
      <c r="E42" s="250" t="s">
        <v>100</v>
      </c>
      <c r="F42" s="117" t="str">
        <f t="shared" si="0"/>
        <v>December 9-13</v>
      </c>
    </row>
    <row r="43" spans="4:6">
      <c r="D43" s="117" t="s">
        <v>114</v>
      </c>
      <c r="E43" s="250" t="s">
        <v>101</v>
      </c>
      <c r="F43" s="117" t="str">
        <f t="shared" si="0"/>
        <v>December 16-20</v>
      </c>
    </row>
    <row r="44" spans="4:6">
      <c r="D44" s="117" t="s">
        <v>114</v>
      </c>
      <c r="E44" s="251" t="s">
        <v>102</v>
      </c>
      <c r="F44" s="252" t="str">
        <f t="shared" si="0"/>
        <v>December 23-27</v>
      </c>
    </row>
    <row r="45" spans="4:6">
      <c r="D45" s="117" t="s">
        <v>114</v>
      </c>
      <c r="E45" s="251" t="s">
        <v>116</v>
      </c>
      <c r="F45" s="252" t="str">
        <f t="shared" si="0"/>
        <v>December 30-3</v>
      </c>
    </row>
    <row r="46" spans="4:6">
      <c r="D46" s="117" t="s">
        <v>117</v>
      </c>
      <c r="E46" s="250" t="s">
        <v>118</v>
      </c>
      <c r="F46" s="117" t="str">
        <f t="shared" si="0"/>
        <v>January 6-10</v>
      </c>
    </row>
    <row r="47" spans="4:6">
      <c r="D47" s="117" t="s">
        <v>117</v>
      </c>
      <c r="E47" s="250" t="s">
        <v>119</v>
      </c>
      <c r="F47" s="117" t="str">
        <f t="shared" si="0"/>
        <v>January 13-17</v>
      </c>
    </row>
    <row r="48" spans="4:6">
      <c r="D48" s="117" t="s">
        <v>117</v>
      </c>
      <c r="E48" s="250" t="s">
        <v>120</v>
      </c>
      <c r="F48" s="117" t="str">
        <f t="shared" si="0"/>
        <v>January 20-24</v>
      </c>
    </row>
    <row r="49" spans="4:7">
      <c r="D49" s="117" t="s">
        <v>117</v>
      </c>
      <c r="E49" s="250" t="s">
        <v>121</v>
      </c>
      <c r="F49" s="117" t="str">
        <f t="shared" si="0"/>
        <v>January 27-31</v>
      </c>
    </row>
    <row r="50" spans="4:7">
      <c r="D50" s="117" t="s">
        <v>122</v>
      </c>
      <c r="E50" s="250" t="s">
        <v>123</v>
      </c>
      <c r="F50" s="117" t="str">
        <f t="shared" si="0"/>
        <v>February 3-7</v>
      </c>
    </row>
    <row r="51" spans="4:7">
      <c r="D51" s="117" t="s">
        <v>122</v>
      </c>
      <c r="E51" s="250" t="s">
        <v>124</v>
      </c>
      <c r="F51" s="117" t="str">
        <f t="shared" si="0"/>
        <v>February 10-15</v>
      </c>
    </row>
    <row r="52" spans="4:7">
      <c r="D52" s="117" t="s">
        <v>122</v>
      </c>
      <c r="E52" s="250" t="s">
        <v>125</v>
      </c>
      <c r="F52" s="117" t="str">
        <f t="shared" si="0"/>
        <v>February 17-21</v>
      </c>
    </row>
    <row r="53" spans="4:7">
      <c r="D53" s="117" t="s">
        <v>122</v>
      </c>
      <c r="E53" s="250" t="s">
        <v>126</v>
      </c>
      <c r="F53" s="117" t="str">
        <f t="shared" si="0"/>
        <v>February 24-28</v>
      </c>
    </row>
    <row r="54" spans="4:7">
      <c r="D54" s="117" t="s">
        <v>127</v>
      </c>
      <c r="E54" s="250" t="s">
        <v>123</v>
      </c>
      <c r="F54" s="252" t="str">
        <f t="shared" si="0"/>
        <v>March 3-7</v>
      </c>
      <c r="G54" s="117" t="s">
        <v>128</v>
      </c>
    </row>
    <row r="55" spans="4:7">
      <c r="D55" s="117" t="s">
        <v>127</v>
      </c>
      <c r="E55" s="250" t="s">
        <v>129</v>
      </c>
      <c r="F55" s="252" t="str">
        <f t="shared" si="0"/>
        <v>March 10-14</v>
      </c>
      <c r="G55" s="117" t="s">
        <v>130</v>
      </c>
    </row>
    <row r="56" spans="4:7">
      <c r="D56" s="117" t="s">
        <v>127</v>
      </c>
      <c r="E56" s="250" t="s">
        <v>125</v>
      </c>
      <c r="F56" s="117" t="str">
        <f t="shared" si="0"/>
        <v>March 17-21</v>
      </c>
    </row>
    <row r="57" spans="4:7">
      <c r="D57" s="117" t="s">
        <v>127</v>
      </c>
      <c r="E57" s="250" t="s">
        <v>126</v>
      </c>
      <c r="F57" s="117" t="str">
        <f t="shared" si="0"/>
        <v>March 24-28</v>
      </c>
    </row>
    <row r="58" spans="4:7">
      <c r="D58" s="117" t="s">
        <v>127</v>
      </c>
      <c r="E58" s="250" t="s">
        <v>131</v>
      </c>
      <c r="F58" s="117" t="str">
        <f t="shared" si="0"/>
        <v>March 31-4</v>
      </c>
    </row>
    <row r="59" spans="4:7">
      <c r="D59" s="117" t="s">
        <v>132</v>
      </c>
      <c r="E59" s="250" t="s">
        <v>105</v>
      </c>
      <c r="F59" s="117" t="str">
        <f t="shared" si="0"/>
        <v>April 7-11</v>
      </c>
    </row>
    <row r="60" spans="4:7">
      <c r="D60" s="117" t="s">
        <v>132</v>
      </c>
      <c r="E60" s="250" t="s">
        <v>106</v>
      </c>
      <c r="F60" s="117" t="str">
        <f t="shared" si="0"/>
        <v>April 14-18</v>
      </c>
    </row>
    <row r="61" spans="4:7">
      <c r="D61" s="117" t="s">
        <v>132</v>
      </c>
      <c r="E61" s="250" t="s">
        <v>107</v>
      </c>
      <c r="F61" s="252" t="str">
        <f t="shared" si="0"/>
        <v>April 21-25</v>
      </c>
      <c r="G61" s="117" t="s">
        <v>133</v>
      </c>
    </row>
    <row r="62" spans="4:7">
      <c r="D62" s="117" t="s">
        <v>132</v>
      </c>
      <c r="E62" s="117" t="s">
        <v>134</v>
      </c>
      <c r="F62" s="117" t="str">
        <f t="shared" si="0"/>
        <v>April 28-2</v>
      </c>
    </row>
    <row r="63" spans="4:7">
      <c r="D63" s="117" t="s">
        <v>135</v>
      </c>
      <c r="E63" s="250" t="s">
        <v>136</v>
      </c>
      <c r="F63" s="117" t="str">
        <f t="shared" si="0"/>
        <v>May 5-9</v>
      </c>
    </row>
    <row r="64" spans="4:7">
      <c r="D64" s="117" t="s">
        <v>135</v>
      </c>
      <c r="E64" s="250" t="s">
        <v>137</v>
      </c>
      <c r="F64" s="117" t="str">
        <f t="shared" si="0"/>
        <v>May 12-16</v>
      </c>
    </row>
    <row r="65" spans="4:6">
      <c r="D65" s="117" t="s">
        <v>135</v>
      </c>
      <c r="E65" s="250" t="s">
        <v>138</v>
      </c>
      <c r="F65" s="117" t="str">
        <f t="shared" si="0"/>
        <v>May 19-23</v>
      </c>
    </row>
    <row r="66" spans="4:6">
      <c r="D66" s="117" t="s">
        <v>135</v>
      </c>
      <c r="E66" s="250" t="s">
        <v>139</v>
      </c>
      <c r="F66" s="117" t="str">
        <f t="shared" si="0"/>
        <v>May 26-30</v>
      </c>
    </row>
    <row r="67" spans="4:6">
      <c r="D67" s="117" t="s">
        <v>140</v>
      </c>
      <c r="E67" s="250" t="s">
        <v>115</v>
      </c>
      <c r="F67" s="117" t="str">
        <f t="shared" si="0"/>
        <v>June 2-6</v>
      </c>
    </row>
    <row r="68" spans="4:6">
      <c r="D68" s="117" t="s">
        <v>140</v>
      </c>
      <c r="E68" s="250" t="s">
        <v>100</v>
      </c>
      <c r="F68" s="117" t="str">
        <f t="shared" si="0"/>
        <v>June 9-13</v>
      </c>
    </row>
    <row r="69" spans="4:6">
      <c r="D69" s="117" t="s">
        <v>140</v>
      </c>
      <c r="E69" s="250" t="s">
        <v>101</v>
      </c>
      <c r="F69" s="117" t="str">
        <f t="shared" si="0"/>
        <v>June 16-20</v>
      </c>
    </row>
    <row r="70" spans="4:6">
      <c r="D70" s="117" t="s">
        <v>140</v>
      </c>
      <c r="E70" s="250" t="s">
        <v>102</v>
      </c>
      <c r="F70" s="117" t="str">
        <f t="shared" si="0"/>
        <v>June 23-27</v>
      </c>
    </row>
  </sheetData>
  <mergeCells count="9">
    <mergeCell ref="A13:A14"/>
    <mergeCell ref="A15:C15"/>
    <mergeCell ref="D15:F15"/>
    <mergeCell ref="C1:E1"/>
    <mergeCell ref="A3:A4"/>
    <mergeCell ref="A5:A6"/>
    <mergeCell ref="A7:A8"/>
    <mergeCell ref="A9:A10"/>
    <mergeCell ref="A11:A12"/>
  </mergeCells>
  <pageMargins left="0.7" right="0.7" top="0.75" bottom="0.75" header="0.3" footer="0.3"/>
  <pageSetup scale="7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C00EA-B608-4E53-8BDB-752D91E8163C}">
  <sheetPr>
    <pageSetUpPr fitToPage="1"/>
  </sheetPr>
  <dimension ref="A1:G46"/>
  <sheetViews>
    <sheetView topLeftCell="A25" zoomScale="85" zoomScaleNormal="85" workbookViewId="0">
      <selection activeCell="G23" sqref="G23"/>
    </sheetView>
  </sheetViews>
  <sheetFormatPr defaultRowHeight="14.4"/>
  <cols>
    <col min="1" max="1" width="29" customWidth="1"/>
    <col min="2" max="2" width="35.88671875" customWidth="1"/>
    <col min="3" max="3" width="9.44140625" bestFit="1" customWidth="1"/>
    <col min="4" max="4" width="4.5546875" customWidth="1"/>
    <col min="5" max="5" width="27.5546875" customWidth="1"/>
    <col min="6" max="6" width="31.5546875" customWidth="1"/>
    <col min="7" max="7" width="9.44140625" bestFit="1" customWidth="1"/>
    <col min="9" max="9" width="8.33203125" customWidth="1"/>
  </cols>
  <sheetData>
    <row r="1" spans="1:7" ht="69.75" customHeight="1" thickBot="1">
      <c r="A1" s="61"/>
      <c r="C1" s="330"/>
      <c r="D1" s="330"/>
      <c r="E1" s="330"/>
    </row>
    <row r="2" spans="1:7" s="63" customFormat="1">
      <c r="A2" s="62"/>
      <c r="B2" s="290"/>
      <c r="C2" s="291"/>
      <c r="D2" s="204"/>
      <c r="E2" s="205"/>
      <c r="F2" s="261" t="s">
        <v>533</v>
      </c>
      <c r="G2" s="262">
        <v>2.5</v>
      </c>
    </row>
    <row r="3" spans="1:7" s="63" customFormat="1">
      <c r="A3" s="64"/>
      <c r="B3" s="292" t="s">
        <v>147</v>
      </c>
      <c r="C3" s="268">
        <v>2.75</v>
      </c>
      <c r="D3" s="204"/>
      <c r="E3" s="212"/>
      <c r="F3" s="264" t="s">
        <v>534</v>
      </c>
      <c r="G3" s="265">
        <v>2.5</v>
      </c>
    </row>
    <row r="4" spans="1:7" s="63" customFormat="1">
      <c r="A4" s="64"/>
      <c r="B4" s="292" t="s">
        <v>149</v>
      </c>
      <c r="C4" s="268">
        <v>3.75</v>
      </c>
      <c r="D4" s="204"/>
      <c r="E4" s="209"/>
      <c r="F4" s="263" t="s">
        <v>521</v>
      </c>
      <c r="G4" s="310">
        <v>3.25</v>
      </c>
    </row>
    <row r="5" spans="1:7" s="63" customFormat="1">
      <c r="A5" s="64"/>
      <c r="B5" s="292" t="s">
        <v>150</v>
      </c>
      <c r="C5" s="268">
        <v>3.75</v>
      </c>
      <c r="D5" s="204"/>
      <c r="E5" s="212"/>
      <c r="F5" s="263" t="s">
        <v>153</v>
      </c>
      <c r="G5" s="266">
        <v>3.75</v>
      </c>
    </row>
    <row r="6" spans="1:7" s="63" customFormat="1" ht="15" customHeight="1">
      <c r="A6" s="64"/>
      <c r="B6" s="292"/>
      <c r="C6" s="266"/>
      <c r="D6" s="204"/>
      <c r="E6" s="212"/>
      <c r="F6" s="263" t="s">
        <v>522</v>
      </c>
      <c r="G6" s="268">
        <v>3.75</v>
      </c>
    </row>
    <row r="7" spans="1:7" s="63" customFormat="1">
      <c r="A7" s="64"/>
      <c r="B7" s="292"/>
      <c r="C7" s="266"/>
      <c r="D7" s="204"/>
      <c r="E7" s="209"/>
      <c r="F7" s="263" t="s">
        <v>155</v>
      </c>
      <c r="G7" s="266">
        <v>5.5</v>
      </c>
    </row>
    <row r="8" spans="1:7" s="63" customFormat="1">
      <c r="A8" s="64"/>
      <c r="B8" s="292" t="s">
        <v>544</v>
      </c>
      <c r="C8" s="266">
        <v>4.5</v>
      </c>
      <c r="D8" s="204"/>
      <c r="E8" s="209"/>
      <c r="F8" s="263" t="s">
        <v>156</v>
      </c>
      <c r="G8" s="266">
        <v>1.75</v>
      </c>
    </row>
    <row r="9" spans="1:7" s="63" customFormat="1">
      <c r="A9" s="64"/>
      <c r="B9" s="293"/>
      <c r="C9" s="294"/>
      <c r="D9" s="204"/>
      <c r="E9" s="209"/>
      <c r="F9" s="263" t="s">
        <v>158</v>
      </c>
      <c r="G9" s="266">
        <v>1.75</v>
      </c>
    </row>
    <row r="10" spans="1:7" s="63" customFormat="1" ht="15" thickBot="1">
      <c r="A10" s="65"/>
      <c r="B10" s="295"/>
      <c r="C10" s="296"/>
      <c r="D10" s="204"/>
      <c r="E10" s="209"/>
      <c r="F10" s="263" t="s">
        <v>160</v>
      </c>
      <c r="G10" s="266">
        <v>4.5</v>
      </c>
    </row>
    <row r="11" spans="1:7" s="63" customFormat="1" ht="18" customHeight="1">
      <c r="A11" s="66"/>
      <c r="B11" s="290"/>
      <c r="C11" s="291"/>
      <c r="D11" s="204"/>
      <c r="E11" s="215"/>
      <c r="F11" s="263" t="s">
        <v>543</v>
      </c>
      <c r="G11" s="310">
        <v>1.75</v>
      </c>
    </row>
    <row r="12" spans="1:7" s="63" customFormat="1" ht="14.4" customHeight="1" thickBot="1">
      <c r="A12" s="66"/>
      <c r="B12" s="292" t="s">
        <v>159</v>
      </c>
      <c r="C12" s="266">
        <v>4.75</v>
      </c>
      <c r="D12" s="204"/>
      <c r="E12" s="215"/>
      <c r="F12" s="263" t="s">
        <v>541</v>
      </c>
      <c r="G12" s="310">
        <v>1.75</v>
      </c>
    </row>
    <row r="13" spans="1:7" s="63" customFormat="1">
      <c r="A13" s="66"/>
      <c r="B13" s="292" t="s">
        <v>161</v>
      </c>
      <c r="C13" s="266">
        <v>5.5</v>
      </c>
      <c r="D13" s="204"/>
      <c r="E13" s="216"/>
      <c r="F13" s="269" t="s">
        <v>523</v>
      </c>
      <c r="G13" s="279">
        <v>0.65</v>
      </c>
    </row>
    <row r="14" spans="1:7" s="63" customFormat="1">
      <c r="A14" s="66"/>
      <c r="B14" s="292" t="s">
        <v>162</v>
      </c>
      <c r="C14" s="266">
        <v>5.75</v>
      </c>
      <c r="D14" s="204"/>
      <c r="E14" s="219"/>
      <c r="F14" s="270" t="s">
        <v>524</v>
      </c>
      <c r="G14" s="271">
        <v>0.65</v>
      </c>
    </row>
    <row r="15" spans="1:7" s="63" customFormat="1">
      <c r="A15" s="66"/>
      <c r="B15" s="292" t="s">
        <v>164</v>
      </c>
      <c r="C15" s="266">
        <v>4.75</v>
      </c>
      <c r="D15" s="204"/>
      <c r="E15" s="219"/>
      <c r="F15" s="270" t="s">
        <v>545</v>
      </c>
      <c r="G15" s="271">
        <v>2.5</v>
      </c>
    </row>
    <row r="16" spans="1:7" s="63" customFormat="1" ht="15" customHeight="1">
      <c r="A16" s="66"/>
      <c r="B16" s="292" t="s">
        <v>520</v>
      </c>
      <c r="C16" s="266">
        <v>3.5</v>
      </c>
      <c r="D16" s="204"/>
      <c r="E16" s="219"/>
      <c r="F16" s="270" t="s">
        <v>529</v>
      </c>
      <c r="G16" s="271">
        <v>1.5</v>
      </c>
    </row>
    <row r="17" spans="1:7" s="63" customFormat="1">
      <c r="A17" s="66"/>
      <c r="B17" s="292" t="s">
        <v>168</v>
      </c>
      <c r="C17" s="266">
        <v>5.5</v>
      </c>
      <c r="D17" s="204"/>
      <c r="E17" s="219"/>
      <c r="F17" s="270" t="s">
        <v>177</v>
      </c>
      <c r="G17" s="271">
        <v>2.5</v>
      </c>
    </row>
    <row r="18" spans="1:7" s="63" customFormat="1">
      <c r="A18" s="67"/>
      <c r="B18" s="292" t="s">
        <v>170</v>
      </c>
      <c r="C18" s="266">
        <v>4.25</v>
      </c>
      <c r="D18" s="204"/>
      <c r="E18" s="219"/>
      <c r="F18" s="270" t="s">
        <v>525</v>
      </c>
      <c r="G18" s="271">
        <v>2.5</v>
      </c>
    </row>
    <row r="19" spans="1:7" s="63" customFormat="1" ht="15" thickBot="1">
      <c r="A19" s="67"/>
      <c r="B19" s="292"/>
      <c r="C19" s="266"/>
      <c r="D19" s="204"/>
      <c r="E19" s="219"/>
      <c r="F19" s="270"/>
      <c r="G19" s="271"/>
    </row>
    <row r="20" spans="1:7" s="63" customFormat="1" ht="15" thickBot="1">
      <c r="A20" s="68"/>
      <c r="B20" s="297"/>
      <c r="C20" s="272"/>
      <c r="D20" s="204"/>
      <c r="E20" s="225"/>
      <c r="F20" s="260" t="s">
        <v>532</v>
      </c>
      <c r="G20" s="273">
        <v>1</v>
      </c>
    </row>
    <row r="21" spans="1:7" s="63" customFormat="1">
      <c r="A21" s="73"/>
      <c r="B21" s="290"/>
      <c r="C21" s="291"/>
      <c r="D21" s="204"/>
      <c r="E21" s="226"/>
      <c r="F21" s="263" t="s">
        <v>535</v>
      </c>
      <c r="G21" s="267">
        <v>1</v>
      </c>
    </row>
    <row r="22" spans="1:7" s="63" customFormat="1" ht="14.4" customHeight="1">
      <c r="A22" s="74"/>
      <c r="B22" s="292" t="s">
        <v>176</v>
      </c>
      <c r="C22" s="266">
        <v>5.25</v>
      </c>
      <c r="D22" s="204"/>
      <c r="E22" s="226"/>
      <c r="F22" s="263" t="s">
        <v>184</v>
      </c>
      <c r="G22" s="267">
        <v>2.5</v>
      </c>
    </row>
    <row r="23" spans="1:7">
      <c r="A23" s="74"/>
      <c r="B23" s="292" t="s">
        <v>178</v>
      </c>
      <c r="C23" s="266">
        <v>5.25</v>
      </c>
      <c r="D23" s="220"/>
      <c r="E23" s="226"/>
      <c r="F23" s="263" t="s">
        <v>515</v>
      </c>
      <c r="G23" s="267">
        <v>1.5</v>
      </c>
    </row>
    <row r="24" spans="1:7">
      <c r="A24" s="74"/>
      <c r="B24" s="292"/>
      <c r="C24" s="266"/>
      <c r="D24" s="220"/>
      <c r="E24" s="226"/>
      <c r="F24" s="263" t="s">
        <v>186</v>
      </c>
      <c r="G24" s="267">
        <v>2.25</v>
      </c>
    </row>
    <row r="25" spans="1:7" ht="15" thickBot="1">
      <c r="A25" s="75"/>
      <c r="B25" s="298"/>
      <c r="C25" s="299"/>
      <c r="D25" s="220"/>
      <c r="E25" s="228"/>
      <c r="F25" s="263" t="s">
        <v>536</v>
      </c>
      <c r="G25" s="302">
        <v>1.75</v>
      </c>
    </row>
    <row r="26" spans="1:7">
      <c r="A26" s="76"/>
      <c r="B26" s="300"/>
      <c r="C26" s="301"/>
      <c r="D26" s="220"/>
      <c r="E26" s="69"/>
      <c r="F26" s="303" t="s">
        <v>516</v>
      </c>
      <c r="G26" s="274">
        <v>4.5</v>
      </c>
    </row>
    <row r="27" spans="1:7" ht="17.25" customHeight="1">
      <c r="A27" s="70"/>
      <c r="B27" s="292" t="s">
        <v>542</v>
      </c>
      <c r="C27" s="266">
        <v>4.75</v>
      </c>
      <c r="D27" s="220"/>
      <c r="E27" s="71"/>
      <c r="F27" s="304" t="s">
        <v>517</v>
      </c>
      <c r="G27" s="275">
        <v>4.8</v>
      </c>
    </row>
    <row r="28" spans="1:7" ht="17.25" customHeight="1">
      <c r="A28" s="70"/>
      <c r="B28" s="292" t="s">
        <v>518</v>
      </c>
      <c r="C28" s="266">
        <v>4.75</v>
      </c>
      <c r="D28" s="220"/>
      <c r="E28" s="71"/>
      <c r="F28" s="292" t="s">
        <v>539</v>
      </c>
      <c r="G28" s="275">
        <v>4.5</v>
      </c>
    </row>
    <row r="29" spans="1:7">
      <c r="A29" s="70"/>
      <c r="B29" s="292" t="s">
        <v>519</v>
      </c>
      <c r="C29" s="266">
        <v>4.75</v>
      </c>
      <c r="D29" s="220"/>
      <c r="E29" s="70"/>
      <c r="F29" s="304" t="s">
        <v>190</v>
      </c>
      <c r="G29" s="275">
        <v>6.5</v>
      </c>
    </row>
    <row r="30" spans="1:7">
      <c r="A30" s="70"/>
      <c r="B30" s="292"/>
      <c r="C30" s="266"/>
      <c r="E30" s="71"/>
      <c r="F30" s="304"/>
      <c r="G30" s="275"/>
    </row>
    <row r="31" spans="1:7" ht="15" thickBot="1">
      <c r="A31" s="70"/>
      <c r="B31" s="292"/>
      <c r="C31" s="266"/>
      <c r="E31" s="71"/>
      <c r="F31" s="305"/>
      <c r="G31" s="306"/>
    </row>
    <row r="32" spans="1:7" ht="13.5" customHeight="1">
      <c r="A32" s="70"/>
      <c r="B32" s="292"/>
      <c r="C32" s="266"/>
    </row>
    <row r="33" spans="1:7" ht="15" hidden="1" customHeight="1">
      <c r="A33" s="70"/>
      <c r="B33" s="292"/>
      <c r="C33" s="266"/>
    </row>
    <row r="34" spans="1:7" ht="15" hidden="1" customHeight="1">
      <c r="A34" s="77"/>
      <c r="B34" s="292"/>
      <c r="C34" s="266"/>
    </row>
    <row r="35" spans="1:7" ht="1.5" customHeight="1" thickBot="1">
      <c r="A35" s="77"/>
      <c r="B35" s="298"/>
      <c r="C35" s="299"/>
    </row>
    <row r="36" spans="1:7" s="63" customFormat="1">
      <c r="A36"/>
      <c r="B36"/>
      <c r="C36"/>
      <c r="E36"/>
      <c r="F36"/>
      <c r="G36"/>
    </row>
    <row r="37" spans="1:7" s="63" customFormat="1">
      <c r="A37"/>
      <c r="B37"/>
      <c r="C37"/>
      <c r="E37"/>
      <c r="F37"/>
      <c r="G37"/>
    </row>
    <row r="38" spans="1:7" s="63" customFormat="1">
      <c r="A38"/>
      <c r="B38"/>
      <c r="C38"/>
      <c r="E38"/>
      <c r="F38"/>
      <c r="G38" s="23"/>
    </row>
    <row r="39" spans="1:7" s="63" customFormat="1">
      <c r="A39"/>
      <c r="B39"/>
      <c r="C39"/>
      <c r="E39"/>
      <c r="F39"/>
      <c r="G39" s="23"/>
    </row>
    <row r="40" spans="1:7" s="63" customFormat="1">
      <c r="A40"/>
      <c r="B40"/>
      <c r="C40"/>
      <c r="E40"/>
      <c r="F40"/>
      <c r="G40" s="23"/>
    </row>
    <row r="41" spans="1:7" s="63" customFormat="1">
      <c r="A41"/>
      <c r="B41"/>
      <c r="C41"/>
      <c r="E41"/>
      <c r="F41"/>
      <c r="G41" s="23"/>
    </row>
    <row r="42" spans="1:7" s="63" customFormat="1">
      <c r="A42"/>
      <c r="B42"/>
      <c r="C42"/>
      <c r="E42"/>
      <c r="F42"/>
      <c r="G42" s="23"/>
    </row>
    <row r="43" spans="1:7" s="63" customFormat="1">
      <c r="A43"/>
      <c r="B43"/>
      <c r="C43"/>
      <c r="E43"/>
      <c r="F43"/>
      <c r="G43" s="23"/>
    </row>
    <row r="44" spans="1:7">
      <c r="G44" s="23"/>
    </row>
    <row r="45" spans="1:7">
      <c r="G45" s="23"/>
    </row>
    <row r="46" spans="1:7">
      <c r="G46" s="23"/>
    </row>
  </sheetData>
  <mergeCells count="1">
    <mergeCell ref="C1:E1"/>
  </mergeCells>
  <pageMargins left="0.7" right="0.7" top="0.75" bottom="0.75" header="0.3" footer="0.3"/>
  <pageSetup scale="8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57CDE-21C0-476C-9506-F11353C6E73C}">
  <sheetPr codeName="Sheet5">
    <pageSetUpPr fitToPage="1"/>
  </sheetPr>
  <dimension ref="A1:G30"/>
  <sheetViews>
    <sheetView zoomScale="85" zoomScaleNormal="85" workbookViewId="0">
      <selection activeCell="G2" sqref="G2:G30"/>
    </sheetView>
  </sheetViews>
  <sheetFormatPr defaultRowHeight="14.4"/>
  <cols>
    <col min="1" max="1" width="29" customWidth="1"/>
    <col min="2" max="2" width="35.88671875" customWidth="1"/>
    <col min="3" max="3" width="11.5546875" style="60" customWidth="1"/>
    <col min="4" max="4" width="4.5546875" customWidth="1"/>
    <col min="5" max="5" width="27.5546875" customWidth="1"/>
    <col min="6" max="6" width="31.5546875" customWidth="1"/>
    <col min="7" max="7" width="12.109375" style="60" customWidth="1"/>
  </cols>
  <sheetData>
    <row r="1" spans="1:7" ht="80.25" customHeight="1" thickBot="1">
      <c r="A1" s="61"/>
      <c r="C1" s="331"/>
      <c r="D1" s="331"/>
      <c r="E1" s="331"/>
    </row>
    <row r="2" spans="1:7" s="63" customFormat="1">
      <c r="A2" s="62"/>
      <c r="B2" s="202" t="s">
        <v>147</v>
      </c>
      <c r="C2" s="203">
        <v>2.5</v>
      </c>
      <c r="D2" s="204"/>
      <c r="E2" s="205"/>
      <c r="F2" s="206" t="s">
        <v>148</v>
      </c>
      <c r="G2" s="207">
        <v>3</v>
      </c>
    </row>
    <row r="3" spans="1:7" s="63" customFormat="1">
      <c r="A3" s="64"/>
      <c r="B3" s="204" t="s">
        <v>149</v>
      </c>
      <c r="C3" s="208">
        <v>3.5</v>
      </c>
      <c r="D3" s="204"/>
      <c r="E3" s="209"/>
      <c r="F3" s="204" t="s">
        <v>151</v>
      </c>
      <c r="G3" s="210">
        <v>4</v>
      </c>
    </row>
    <row r="4" spans="1:7" s="63" customFormat="1">
      <c r="A4" s="64"/>
      <c r="B4" s="204" t="s">
        <v>157</v>
      </c>
      <c r="C4" s="211">
        <v>4.25</v>
      </c>
      <c r="D4" s="204"/>
      <c r="E4" s="212"/>
      <c r="F4" s="204" t="s">
        <v>153</v>
      </c>
      <c r="G4" s="210">
        <v>3.25</v>
      </c>
    </row>
    <row r="5" spans="1:7" s="63" customFormat="1">
      <c r="A5" s="64"/>
      <c r="B5" s="204" t="s">
        <v>152</v>
      </c>
      <c r="C5" s="229">
        <v>4</v>
      </c>
      <c r="D5" s="204"/>
      <c r="E5" s="212"/>
      <c r="F5" s="204" t="s">
        <v>191</v>
      </c>
      <c r="G5" s="210">
        <v>4.25</v>
      </c>
    </row>
    <row r="6" spans="1:7" s="63" customFormat="1">
      <c r="A6" s="64"/>
      <c r="B6" s="204" t="s">
        <v>192</v>
      </c>
      <c r="C6" s="229">
        <v>3.25</v>
      </c>
      <c r="D6" s="204"/>
      <c r="E6" s="209"/>
      <c r="F6" s="204" t="s">
        <v>154</v>
      </c>
      <c r="G6" s="214">
        <v>3.5</v>
      </c>
    </row>
    <row r="7" spans="1:7" s="63" customFormat="1">
      <c r="A7" s="64"/>
      <c r="B7" s="204"/>
      <c r="C7" s="229"/>
      <c r="D7" s="204"/>
      <c r="E7" s="209"/>
      <c r="F7" s="204" t="s">
        <v>156</v>
      </c>
      <c r="G7" s="230">
        <v>1.5</v>
      </c>
    </row>
    <row r="8" spans="1:7" s="63" customFormat="1" ht="15" thickBot="1">
      <c r="A8" s="65"/>
      <c r="B8" s="213"/>
      <c r="C8" s="231"/>
      <c r="D8" s="204"/>
      <c r="E8" s="209"/>
      <c r="F8" s="204" t="s">
        <v>158</v>
      </c>
      <c r="G8" s="230">
        <v>1.5</v>
      </c>
    </row>
    <row r="9" spans="1:7" s="63" customFormat="1">
      <c r="A9" s="66"/>
      <c r="B9" s="204" t="s">
        <v>193</v>
      </c>
      <c r="C9" s="230" t="s">
        <v>194</v>
      </c>
      <c r="D9" s="204"/>
      <c r="E9" s="209"/>
      <c r="F9" s="204" t="s">
        <v>160</v>
      </c>
      <c r="G9" s="230" t="s">
        <v>195</v>
      </c>
    </row>
    <row r="10" spans="1:7" s="63" customFormat="1" ht="16.8">
      <c r="A10" s="66"/>
      <c r="B10" s="204" t="s">
        <v>196</v>
      </c>
      <c r="C10" s="230" t="s">
        <v>197</v>
      </c>
      <c r="D10" s="204"/>
      <c r="E10" s="215"/>
      <c r="F10" s="204" t="s">
        <v>198</v>
      </c>
      <c r="G10" s="230" t="s">
        <v>199</v>
      </c>
    </row>
    <row r="11" spans="1:7" s="63" customFormat="1" ht="16.8">
      <c r="A11" s="66"/>
      <c r="B11" s="204" t="s">
        <v>200</v>
      </c>
      <c r="C11" s="230" t="s">
        <v>201</v>
      </c>
      <c r="D11" s="204"/>
      <c r="E11" s="215"/>
      <c r="F11" s="204" t="s">
        <v>202</v>
      </c>
      <c r="G11" s="232">
        <v>2.25</v>
      </c>
    </row>
    <row r="12" spans="1:7" s="63" customFormat="1" ht="17.399999999999999" thickBot="1">
      <c r="A12" s="66"/>
      <c r="B12" s="204" t="s">
        <v>162</v>
      </c>
      <c r="C12" s="230">
        <v>5.5</v>
      </c>
      <c r="D12" s="204"/>
      <c r="E12" s="215"/>
      <c r="F12" s="204"/>
      <c r="G12" s="230"/>
    </row>
    <row r="13" spans="1:7" s="63" customFormat="1">
      <c r="A13" s="66"/>
      <c r="B13" s="204" t="s">
        <v>203</v>
      </c>
      <c r="C13" s="230">
        <v>4.5</v>
      </c>
      <c r="D13" s="204"/>
      <c r="E13" s="216"/>
      <c r="F13" s="217" t="s">
        <v>163</v>
      </c>
      <c r="G13" s="218">
        <v>0.4</v>
      </c>
    </row>
    <row r="14" spans="1:7" s="63" customFormat="1">
      <c r="A14" s="66"/>
      <c r="B14" s="204" t="s">
        <v>166</v>
      </c>
      <c r="C14" s="230">
        <v>3.5</v>
      </c>
      <c r="D14" s="204"/>
      <c r="E14" s="219"/>
      <c r="F14" s="220" t="s">
        <v>165</v>
      </c>
      <c r="G14" s="221">
        <v>0.8</v>
      </c>
    </row>
    <row r="15" spans="1:7" s="63" customFormat="1">
      <c r="A15" s="66"/>
      <c r="B15" s="204" t="s">
        <v>170</v>
      </c>
      <c r="C15" s="230">
        <v>4</v>
      </c>
      <c r="D15" s="204"/>
      <c r="E15" s="219"/>
      <c r="F15" s="220" t="s">
        <v>167</v>
      </c>
      <c r="G15" s="221">
        <v>2.35</v>
      </c>
    </row>
    <row r="16" spans="1:7" s="63" customFormat="1">
      <c r="A16" s="67"/>
      <c r="B16" s="204" t="s">
        <v>172</v>
      </c>
      <c r="C16" s="230">
        <v>3.5</v>
      </c>
      <c r="D16" s="204"/>
      <c r="E16" s="219"/>
      <c r="F16" s="220" t="s">
        <v>169</v>
      </c>
      <c r="G16" s="221">
        <v>3.35</v>
      </c>
    </row>
    <row r="17" spans="1:7" s="63" customFormat="1">
      <c r="A17" s="67"/>
      <c r="B17" s="204" t="s">
        <v>174</v>
      </c>
      <c r="C17" s="230">
        <v>0.5</v>
      </c>
      <c r="D17" s="204"/>
      <c r="E17" s="219"/>
      <c r="F17" s="220" t="s">
        <v>171</v>
      </c>
      <c r="G17" s="221">
        <v>1.75</v>
      </c>
    </row>
    <row r="18" spans="1:7" s="63" customFormat="1" ht="15" thickBot="1">
      <c r="A18" s="68"/>
      <c r="B18" s="227"/>
      <c r="C18" s="233"/>
      <c r="D18" s="204"/>
      <c r="E18" s="219"/>
      <c r="F18" s="220" t="s">
        <v>173</v>
      </c>
      <c r="G18" s="221">
        <v>2.25</v>
      </c>
    </row>
    <row r="19" spans="1:7" s="63" customFormat="1">
      <c r="A19" s="69"/>
      <c r="B19" s="206" t="s">
        <v>204</v>
      </c>
      <c r="C19" s="230">
        <v>4.5</v>
      </c>
      <c r="D19" s="204"/>
      <c r="E19" s="219"/>
      <c r="F19" s="220" t="s">
        <v>175</v>
      </c>
      <c r="G19" s="221">
        <v>2.25</v>
      </c>
    </row>
    <row r="20" spans="1:7" s="63" customFormat="1">
      <c r="A20" s="70"/>
      <c r="B20" s="222" t="s">
        <v>205</v>
      </c>
      <c r="C20" s="230">
        <v>4.5</v>
      </c>
      <c r="D20" s="204"/>
      <c r="E20" s="219"/>
      <c r="F20" s="220" t="s">
        <v>177</v>
      </c>
      <c r="G20" s="221">
        <v>2.25</v>
      </c>
    </row>
    <row r="21" spans="1:7" s="63" customFormat="1">
      <c r="A21" s="71"/>
      <c r="B21" s="204" t="s">
        <v>206</v>
      </c>
      <c r="C21" s="230">
        <v>6.25</v>
      </c>
      <c r="D21" s="204"/>
      <c r="E21" s="219"/>
      <c r="F21" s="220" t="s">
        <v>179</v>
      </c>
      <c r="G21" s="234">
        <v>3.5</v>
      </c>
    </row>
    <row r="22" spans="1:7" s="63" customFormat="1" ht="15" customHeight="1" thickBot="1">
      <c r="A22" s="72"/>
      <c r="B22" s="223" t="s">
        <v>187</v>
      </c>
      <c r="C22" s="233">
        <v>4.25</v>
      </c>
      <c r="D22" s="204"/>
      <c r="E22" s="219"/>
      <c r="F22" s="220" t="s">
        <v>180</v>
      </c>
      <c r="G22" s="234">
        <v>3.5</v>
      </c>
    </row>
    <row r="23" spans="1:7">
      <c r="A23" s="73"/>
      <c r="B23" s="224" t="s">
        <v>207</v>
      </c>
      <c r="C23" s="230" t="s">
        <v>208</v>
      </c>
      <c r="D23" s="220"/>
      <c r="E23" s="225"/>
      <c r="F23" s="202" t="s">
        <v>181</v>
      </c>
      <c r="G23" s="235">
        <v>1</v>
      </c>
    </row>
    <row r="24" spans="1:7">
      <c r="A24" s="74"/>
      <c r="B24" s="204" t="s">
        <v>209</v>
      </c>
      <c r="C24" s="230" t="s">
        <v>208</v>
      </c>
      <c r="D24" s="220"/>
      <c r="E24" s="226"/>
      <c r="F24" s="204" t="s">
        <v>210</v>
      </c>
      <c r="G24" s="229">
        <v>1.4</v>
      </c>
    </row>
    <row r="25" spans="1:7">
      <c r="A25" s="74"/>
      <c r="B25" s="204" t="s">
        <v>211</v>
      </c>
      <c r="C25" s="230" t="s">
        <v>212</v>
      </c>
      <c r="D25" s="220"/>
      <c r="E25" s="226"/>
      <c r="F25" s="204" t="s">
        <v>182</v>
      </c>
      <c r="G25" s="229" t="s">
        <v>213</v>
      </c>
    </row>
    <row r="26" spans="1:7" ht="15" thickBot="1">
      <c r="A26" s="75"/>
      <c r="B26" s="227" t="s">
        <v>214</v>
      </c>
      <c r="C26" s="233">
        <v>5</v>
      </c>
      <c r="D26" s="220"/>
      <c r="E26" s="226"/>
      <c r="F26" s="204" t="s">
        <v>184</v>
      </c>
      <c r="G26" s="229" t="s">
        <v>215</v>
      </c>
    </row>
    <row r="27" spans="1:7" ht="15" customHeight="1">
      <c r="A27" s="76"/>
      <c r="B27" s="224" t="s">
        <v>183</v>
      </c>
      <c r="C27" s="236">
        <v>4.5</v>
      </c>
      <c r="D27" s="220"/>
      <c r="E27" s="226"/>
      <c r="F27" s="204" t="s">
        <v>185</v>
      </c>
      <c r="G27" s="229" t="s">
        <v>215</v>
      </c>
    </row>
    <row r="28" spans="1:7" ht="15" customHeight="1">
      <c r="A28" s="77"/>
      <c r="B28" s="204" t="s">
        <v>188</v>
      </c>
      <c r="C28" s="230">
        <v>5</v>
      </c>
      <c r="D28" s="220"/>
      <c r="E28" s="226"/>
      <c r="F28" s="204" t="s">
        <v>186</v>
      </c>
      <c r="G28" s="229">
        <v>2</v>
      </c>
    </row>
    <row r="29" spans="1:7">
      <c r="A29" s="77"/>
      <c r="B29" s="204" t="s">
        <v>189</v>
      </c>
      <c r="C29" s="230">
        <v>6.25</v>
      </c>
      <c r="D29" s="220"/>
      <c r="E29" s="226"/>
      <c r="F29" s="204" t="s">
        <v>216</v>
      </c>
      <c r="G29" s="229">
        <v>2.5</v>
      </c>
    </row>
    <row r="30" spans="1:7" ht="15" thickBot="1">
      <c r="A30" s="78"/>
      <c r="B30" s="227"/>
      <c r="C30" s="233"/>
      <c r="D30" s="220"/>
      <c r="E30" s="228"/>
      <c r="F30" s="213" t="s">
        <v>217</v>
      </c>
      <c r="G30" s="231" t="s">
        <v>218</v>
      </c>
    </row>
  </sheetData>
  <mergeCells count="1">
    <mergeCell ref="C1:E1"/>
  </mergeCells>
  <pageMargins left="0.7" right="0.7" top="0.75" bottom="0.75" header="0.3" footer="0.3"/>
  <pageSetup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1131F-0BA9-4383-9E63-59304E1D3880}">
  <sheetPr codeName="Sheet6">
    <pageSetUpPr fitToPage="1"/>
  </sheetPr>
  <dimension ref="A1:O77"/>
  <sheetViews>
    <sheetView zoomScaleNormal="100" workbookViewId="0">
      <selection activeCell="A3" sqref="A3"/>
    </sheetView>
  </sheetViews>
  <sheetFormatPr defaultRowHeight="14.4"/>
  <cols>
    <col min="1" max="1" width="64.44140625" customWidth="1"/>
    <col min="2" max="2" width="39.44140625" bestFit="1" customWidth="1"/>
    <col min="3" max="3" width="34.88671875" customWidth="1"/>
    <col min="4" max="4" width="7.44140625" bestFit="1" customWidth="1"/>
    <col min="5" max="5" width="7.5546875" style="56" bestFit="1" customWidth="1"/>
    <col min="6" max="6" width="7.33203125" style="56" bestFit="1" customWidth="1"/>
    <col min="7" max="7" width="7.33203125" bestFit="1" customWidth="1"/>
    <col min="8" max="8" width="11.6640625" hidden="1" customWidth="1"/>
    <col min="9" max="9" width="10.6640625" hidden="1" customWidth="1"/>
    <col min="10" max="10" width="7" style="23" customWidth="1"/>
    <col min="11" max="11" width="9.109375" customWidth="1"/>
    <col min="12" max="13" width="11.5546875" hidden="1" customWidth="1"/>
    <col min="14" max="15" width="9.109375" hidden="1" customWidth="1"/>
    <col min="16" max="17" width="9.109375" customWidth="1"/>
  </cols>
  <sheetData>
    <row r="1" spans="1:15" ht="21">
      <c r="A1" s="12"/>
      <c r="B1" s="8" t="s">
        <v>219</v>
      </c>
      <c r="C1" s="7" t="s">
        <v>220</v>
      </c>
      <c r="D1" s="332" t="s">
        <v>221</v>
      </c>
      <c r="E1" s="333"/>
      <c r="F1" s="334"/>
      <c r="G1" s="27" t="s">
        <v>222</v>
      </c>
      <c r="H1" s="9" t="s">
        <v>223</v>
      </c>
      <c r="I1" s="8" t="s">
        <v>224</v>
      </c>
      <c r="J1" s="21" t="s">
        <v>225</v>
      </c>
      <c r="K1" s="8" t="s">
        <v>226</v>
      </c>
      <c r="L1" s="8" t="s">
        <v>227</v>
      </c>
    </row>
    <row r="2" spans="1:15" ht="21">
      <c r="A2" s="10" t="s">
        <v>228</v>
      </c>
      <c r="B2" s="10"/>
      <c r="C2" s="10"/>
      <c r="D2" s="26" t="s">
        <v>229</v>
      </c>
      <c r="E2" s="53" t="s">
        <v>230</v>
      </c>
      <c r="F2" s="53" t="s">
        <v>231</v>
      </c>
      <c r="G2" s="13"/>
      <c r="H2" s="13"/>
      <c r="I2" s="13"/>
      <c r="J2" s="22"/>
      <c r="K2" s="13"/>
      <c r="L2" s="13"/>
      <c r="M2" s="335" t="s">
        <v>232</v>
      </c>
      <c r="N2" s="336"/>
      <c r="O2" s="337"/>
    </row>
    <row r="3" spans="1:15">
      <c r="A3" s="15" t="s">
        <v>233</v>
      </c>
      <c r="B3" s="15" t="s">
        <v>234</v>
      </c>
      <c r="C3" s="16">
        <v>54435.360000000001</v>
      </c>
      <c r="D3" s="14">
        <f>2.06+0.09+0.06</f>
        <v>2.21</v>
      </c>
      <c r="E3" s="55">
        <v>0</v>
      </c>
      <c r="F3" s="54">
        <v>0.5</v>
      </c>
      <c r="G3" s="4">
        <f t="shared" ref="G3:G23" si="0">SUM(D3:F3)</f>
        <v>2.71</v>
      </c>
      <c r="H3" s="17">
        <f>SUM(D3+E3)</f>
        <v>2.21</v>
      </c>
      <c r="I3" s="2">
        <v>6</v>
      </c>
      <c r="J3" s="28">
        <v>7</v>
      </c>
      <c r="K3" s="18">
        <f>G3/J3</f>
        <v>0.38714285714285712</v>
      </c>
    </row>
    <row r="4" spans="1:15">
      <c r="A4" s="15" t="s">
        <v>235</v>
      </c>
      <c r="B4" s="15" t="s">
        <v>236</v>
      </c>
      <c r="C4" s="16" t="s">
        <v>237</v>
      </c>
      <c r="D4" s="124">
        <v>1.43</v>
      </c>
      <c r="E4" s="54">
        <v>0.41</v>
      </c>
      <c r="F4" s="54">
        <v>0.5</v>
      </c>
      <c r="G4" s="4">
        <f t="shared" si="0"/>
        <v>2.34</v>
      </c>
      <c r="H4" s="17">
        <f>SUM(D4+E4)</f>
        <v>1.8399999999999999</v>
      </c>
      <c r="I4" s="2">
        <v>6</v>
      </c>
      <c r="J4" s="28">
        <v>7</v>
      </c>
      <c r="K4" s="18">
        <f t="shared" ref="K4:K23" si="1">G4/J4</f>
        <v>0.33428571428571424</v>
      </c>
      <c r="M4">
        <v>55476</v>
      </c>
    </row>
    <row r="5" spans="1:15">
      <c r="A5" s="6" t="s">
        <v>238</v>
      </c>
      <c r="B5" s="5" t="s">
        <v>239</v>
      </c>
      <c r="C5" s="3" t="s">
        <v>240</v>
      </c>
      <c r="D5" s="124">
        <v>1.43</v>
      </c>
      <c r="E5" s="54">
        <v>0.41</v>
      </c>
      <c r="F5" s="54">
        <v>0.5</v>
      </c>
      <c r="G5" s="4">
        <f t="shared" si="0"/>
        <v>2.34</v>
      </c>
      <c r="H5" s="17">
        <f>SUM(D5+E5)</f>
        <v>1.8399999999999999</v>
      </c>
      <c r="I5" s="2">
        <v>6</v>
      </c>
      <c r="J5" s="28">
        <v>7</v>
      </c>
      <c r="K5" s="18">
        <f t="shared" si="1"/>
        <v>0.33428571428571424</v>
      </c>
    </row>
    <row r="6" spans="1:15">
      <c r="A6" s="5" t="s">
        <v>241</v>
      </c>
      <c r="B6" s="5" t="s">
        <v>242</v>
      </c>
      <c r="C6" s="3" t="s">
        <v>243</v>
      </c>
      <c r="D6" s="4">
        <v>1.05</v>
      </c>
      <c r="E6" s="54">
        <f>0.38+0.32</f>
        <v>0.7</v>
      </c>
      <c r="F6" s="54">
        <v>0.5</v>
      </c>
      <c r="G6" s="4">
        <f t="shared" si="0"/>
        <v>2.25</v>
      </c>
      <c r="H6" s="17">
        <v>1.67</v>
      </c>
      <c r="I6" s="2">
        <v>6</v>
      </c>
      <c r="J6" s="28">
        <v>7</v>
      </c>
      <c r="K6" s="18">
        <f t="shared" si="1"/>
        <v>0.32142857142857145</v>
      </c>
    </row>
    <row r="7" spans="1:15">
      <c r="A7" s="19" t="s">
        <v>244</v>
      </c>
      <c r="B7" s="5" t="s">
        <v>245</v>
      </c>
      <c r="C7" s="3" t="s">
        <v>246</v>
      </c>
      <c r="D7" s="4">
        <v>1.41</v>
      </c>
      <c r="E7" s="54">
        <v>0.41</v>
      </c>
      <c r="F7" s="54">
        <v>0.5</v>
      </c>
      <c r="G7" s="4">
        <f t="shared" si="0"/>
        <v>2.3199999999999998</v>
      </c>
      <c r="H7" s="1"/>
      <c r="I7" s="2">
        <v>6</v>
      </c>
      <c r="J7" s="28">
        <v>7</v>
      </c>
      <c r="K7" s="18">
        <f t="shared" si="1"/>
        <v>0.33142857142857141</v>
      </c>
      <c r="M7">
        <v>59125</v>
      </c>
      <c r="N7">
        <v>142353</v>
      </c>
      <c r="O7">
        <v>85392.3</v>
      </c>
    </row>
    <row r="8" spans="1:15">
      <c r="A8" s="15" t="s">
        <v>247</v>
      </c>
      <c r="B8" s="15" t="s">
        <v>248</v>
      </c>
      <c r="C8" s="16" t="s">
        <v>249</v>
      </c>
      <c r="D8" s="124">
        <v>1.45</v>
      </c>
      <c r="E8" s="54">
        <f>0.92/2</f>
        <v>0.46</v>
      </c>
      <c r="F8" s="54">
        <v>0.5</v>
      </c>
      <c r="G8" s="4">
        <f t="shared" si="0"/>
        <v>2.41</v>
      </c>
      <c r="H8" s="17"/>
      <c r="I8" s="2"/>
      <c r="J8" s="28">
        <v>7</v>
      </c>
      <c r="K8" s="18">
        <f t="shared" si="1"/>
        <v>0.34428571428571431</v>
      </c>
    </row>
    <row r="9" spans="1:15">
      <c r="A9" s="5" t="s">
        <v>250</v>
      </c>
      <c r="B9" s="5" t="s">
        <v>251</v>
      </c>
      <c r="C9" s="3" t="s">
        <v>252</v>
      </c>
      <c r="D9" s="4">
        <v>1.55</v>
      </c>
      <c r="E9" s="54">
        <v>0.41</v>
      </c>
      <c r="F9" s="54">
        <v>0.5</v>
      </c>
      <c r="G9" s="4">
        <f t="shared" si="0"/>
        <v>2.46</v>
      </c>
      <c r="H9" s="1"/>
      <c r="I9" s="2">
        <v>6</v>
      </c>
      <c r="J9" s="28">
        <v>7</v>
      </c>
      <c r="K9" s="18">
        <f t="shared" si="1"/>
        <v>0.35142857142857142</v>
      </c>
    </row>
    <row r="10" spans="1:15" ht="24.6">
      <c r="A10" s="5" t="s">
        <v>253</v>
      </c>
      <c r="B10" s="57" t="s">
        <v>254</v>
      </c>
      <c r="C10" s="3" t="s">
        <v>255</v>
      </c>
      <c r="D10" s="4">
        <v>1.84</v>
      </c>
      <c r="E10" s="54">
        <v>0.25</v>
      </c>
      <c r="F10" s="54">
        <v>0.5</v>
      </c>
      <c r="G10" s="4">
        <f t="shared" si="0"/>
        <v>2.59</v>
      </c>
      <c r="H10" s="1"/>
      <c r="I10" s="2">
        <v>6</v>
      </c>
      <c r="J10" s="28">
        <v>7</v>
      </c>
      <c r="K10" s="18">
        <f t="shared" si="1"/>
        <v>0.37</v>
      </c>
      <c r="M10">
        <v>56826.3</v>
      </c>
    </row>
    <row r="11" spans="1:15">
      <c r="A11" s="6" t="s">
        <v>256</v>
      </c>
      <c r="B11" s="57" t="s">
        <v>257</v>
      </c>
      <c r="C11" s="3" t="s">
        <v>258</v>
      </c>
      <c r="D11" s="4">
        <v>1.79</v>
      </c>
      <c r="E11" s="54">
        <f>0.55+0.07</f>
        <v>0.62000000000000011</v>
      </c>
      <c r="F11" s="54">
        <v>0.5</v>
      </c>
      <c r="G11" s="4">
        <f t="shared" si="0"/>
        <v>2.91</v>
      </c>
      <c r="H11" s="1"/>
      <c r="I11" s="2">
        <v>6</v>
      </c>
      <c r="J11" s="28">
        <v>7</v>
      </c>
      <c r="K11" s="18">
        <f t="shared" si="1"/>
        <v>0.41571428571428576</v>
      </c>
      <c r="M11">
        <v>54184.11</v>
      </c>
      <c r="N11">
        <v>55196</v>
      </c>
    </row>
    <row r="12" spans="1:15">
      <c r="A12" s="58" t="s">
        <v>259</v>
      </c>
      <c r="B12" s="5" t="s">
        <v>239</v>
      </c>
      <c r="C12" s="3" t="s">
        <v>260</v>
      </c>
      <c r="D12" s="4">
        <f>1.67+0.09</f>
        <v>1.76</v>
      </c>
      <c r="E12" s="54">
        <f>0.22+0.09</f>
        <v>0.31</v>
      </c>
      <c r="F12" s="54">
        <v>0.5</v>
      </c>
      <c r="G12" s="4">
        <f t="shared" si="0"/>
        <v>2.57</v>
      </c>
      <c r="H12" s="17">
        <v>1.93</v>
      </c>
      <c r="I12" s="2">
        <v>6</v>
      </c>
      <c r="J12" s="28">
        <v>7</v>
      </c>
      <c r="K12" s="18">
        <f t="shared" si="1"/>
        <v>0.3671428571428571</v>
      </c>
    </row>
    <row r="13" spans="1:15">
      <c r="A13" s="15" t="s">
        <v>261</v>
      </c>
      <c r="B13" s="15" t="s">
        <v>236</v>
      </c>
      <c r="C13" s="16" t="s">
        <v>262</v>
      </c>
      <c r="D13" s="14">
        <v>1.59</v>
      </c>
      <c r="E13" s="54">
        <v>0.38</v>
      </c>
      <c r="F13" s="54">
        <v>0.5</v>
      </c>
      <c r="G13" s="4">
        <f t="shared" si="0"/>
        <v>2.4700000000000002</v>
      </c>
      <c r="H13" s="17">
        <v>1.66</v>
      </c>
      <c r="I13" s="2">
        <v>6</v>
      </c>
      <c r="J13" s="28">
        <v>7</v>
      </c>
      <c r="K13" s="18">
        <f t="shared" si="1"/>
        <v>0.35285714285714287</v>
      </c>
    </row>
    <row r="14" spans="1:15">
      <c r="A14" s="15" t="s">
        <v>263</v>
      </c>
      <c r="B14" s="15" t="s">
        <v>264</v>
      </c>
      <c r="C14" s="16" t="s">
        <v>265</v>
      </c>
      <c r="D14" s="14">
        <v>1.54</v>
      </c>
      <c r="E14" s="54">
        <v>0.41</v>
      </c>
      <c r="F14" s="54">
        <v>0.5</v>
      </c>
      <c r="G14" s="4">
        <f t="shared" si="0"/>
        <v>2.4500000000000002</v>
      </c>
      <c r="H14" s="17">
        <v>1.61</v>
      </c>
      <c r="I14" s="2">
        <v>6</v>
      </c>
      <c r="J14" s="28">
        <v>7</v>
      </c>
      <c r="K14" s="18">
        <f t="shared" si="1"/>
        <v>0.35000000000000003</v>
      </c>
    </row>
    <row r="15" spans="1:15">
      <c r="A15" s="5" t="s">
        <v>266</v>
      </c>
      <c r="B15" s="5" t="s">
        <v>267</v>
      </c>
      <c r="C15" s="3">
        <v>59859.199999999997</v>
      </c>
      <c r="D15" s="14">
        <v>1.54</v>
      </c>
      <c r="E15" s="54">
        <f>0.24+0.46</f>
        <v>0.7</v>
      </c>
      <c r="F15" s="54">
        <v>0.5</v>
      </c>
      <c r="G15" s="4">
        <f t="shared" si="0"/>
        <v>2.74</v>
      </c>
      <c r="H15" s="17">
        <v>1.41</v>
      </c>
      <c r="I15" s="2">
        <v>6</v>
      </c>
      <c r="J15" s="28">
        <v>7</v>
      </c>
      <c r="K15" s="18">
        <f t="shared" si="1"/>
        <v>0.39142857142857146</v>
      </c>
      <c r="M15" s="30">
        <v>54437</v>
      </c>
      <c r="N15" s="30">
        <v>54179</v>
      </c>
    </row>
    <row r="16" spans="1:15">
      <c r="A16" s="5" t="s">
        <v>268</v>
      </c>
      <c r="B16" s="5" t="s">
        <v>269</v>
      </c>
      <c r="C16" s="3" t="s">
        <v>270</v>
      </c>
      <c r="D16" s="4">
        <v>3.01</v>
      </c>
      <c r="E16" s="54">
        <v>0</v>
      </c>
      <c r="F16" s="54">
        <v>0.5</v>
      </c>
      <c r="G16" s="4">
        <f t="shared" si="0"/>
        <v>3.51</v>
      </c>
      <c r="H16" s="17"/>
      <c r="I16" s="2"/>
      <c r="J16" s="28">
        <v>7</v>
      </c>
      <c r="K16" s="18">
        <f t="shared" si="1"/>
        <v>0.50142857142857145</v>
      </c>
      <c r="M16" s="30"/>
      <c r="N16" s="30"/>
    </row>
    <row r="17" spans="1:14">
      <c r="A17" s="5" t="s">
        <v>271</v>
      </c>
      <c r="B17" s="5" t="s">
        <v>269</v>
      </c>
      <c r="C17" s="3" t="s">
        <v>272</v>
      </c>
      <c r="D17" s="4">
        <v>1.1399999999999999</v>
      </c>
      <c r="E17" s="54">
        <f>0.07+0.19</f>
        <v>0.26</v>
      </c>
      <c r="F17" s="54">
        <v>0.5</v>
      </c>
      <c r="G17" s="4">
        <f t="shared" si="0"/>
        <v>1.9</v>
      </c>
      <c r="H17" s="17"/>
      <c r="I17" s="2"/>
      <c r="J17" s="28">
        <v>7</v>
      </c>
      <c r="K17" s="18">
        <f t="shared" si="1"/>
        <v>0.27142857142857141</v>
      </c>
      <c r="M17" s="30"/>
      <c r="N17" s="30"/>
    </row>
    <row r="18" spans="1:14">
      <c r="A18" s="20" t="s">
        <v>273</v>
      </c>
      <c r="B18" s="5" t="s">
        <v>274</v>
      </c>
      <c r="C18" s="3" t="s">
        <v>275</v>
      </c>
      <c r="D18" s="4">
        <v>1.65</v>
      </c>
      <c r="E18" s="54">
        <v>0.55000000000000004</v>
      </c>
      <c r="F18" s="54">
        <v>0.5</v>
      </c>
      <c r="G18" s="4">
        <f t="shared" si="0"/>
        <v>2.7</v>
      </c>
      <c r="H18" s="17">
        <v>1.64</v>
      </c>
      <c r="I18" s="2">
        <v>6</v>
      </c>
      <c r="J18" s="28">
        <v>7</v>
      </c>
      <c r="K18" s="18">
        <f t="shared" si="1"/>
        <v>0.38571428571428573</v>
      </c>
    </row>
    <row r="19" spans="1:14">
      <c r="A19" s="5" t="s">
        <v>276</v>
      </c>
      <c r="B19" s="5" t="s">
        <v>277</v>
      </c>
      <c r="C19" s="3" t="s">
        <v>278</v>
      </c>
      <c r="D19" s="4">
        <v>0.7</v>
      </c>
      <c r="E19" s="54">
        <f>0.07+0.32</f>
        <v>0.39</v>
      </c>
      <c r="F19" s="54">
        <v>0.5</v>
      </c>
      <c r="G19" s="4">
        <f t="shared" si="0"/>
        <v>1.5899999999999999</v>
      </c>
      <c r="H19" s="17">
        <v>0.99</v>
      </c>
      <c r="I19" s="2">
        <v>6</v>
      </c>
      <c r="J19" s="28">
        <v>7</v>
      </c>
      <c r="K19" s="18">
        <f t="shared" si="1"/>
        <v>0.22714285714285712</v>
      </c>
      <c r="M19" s="30">
        <v>56380</v>
      </c>
    </row>
    <row r="20" spans="1:14">
      <c r="A20" s="5" t="s">
        <v>279</v>
      </c>
      <c r="B20" s="5" t="s">
        <v>280</v>
      </c>
      <c r="C20" s="3" t="s">
        <v>281</v>
      </c>
      <c r="D20" s="125">
        <v>1.94</v>
      </c>
      <c r="E20" s="54">
        <v>0.41</v>
      </c>
      <c r="F20" s="54">
        <v>0.5</v>
      </c>
      <c r="G20" s="4">
        <f t="shared" si="0"/>
        <v>2.85</v>
      </c>
      <c r="H20" s="17" t="e">
        <f>SUM(#REF!+E20)</f>
        <v>#REF!</v>
      </c>
      <c r="J20" s="2">
        <v>7</v>
      </c>
      <c r="K20" s="18">
        <f t="shared" si="1"/>
        <v>0.40714285714285714</v>
      </c>
    </row>
    <row r="21" spans="1:14">
      <c r="A21" s="15" t="s">
        <v>282</v>
      </c>
      <c r="B21" s="15" t="s">
        <v>283</v>
      </c>
      <c r="C21" s="29" t="s">
        <v>284</v>
      </c>
      <c r="D21" s="126">
        <v>1.27</v>
      </c>
      <c r="E21" s="55">
        <v>0.32</v>
      </c>
      <c r="F21" s="54">
        <v>0.5</v>
      </c>
      <c r="G21" s="4">
        <f t="shared" si="0"/>
        <v>2.09</v>
      </c>
      <c r="H21" s="17" t="e">
        <f>SUM(#REF!+E21)</f>
        <v>#REF!</v>
      </c>
      <c r="J21" s="2">
        <v>7</v>
      </c>
      <c r="K21" s="18">
        <f t="shared" si="1"/>
        <v>0.29857142857142854</v>
      </c>
    </row>
    <row r="22" spans="1:14">
      <c r="A22" s="5" t="s">
        <v>285</v>
      </c>
      <c r="B22" s="5" t="s">
        <v>286</v>
      </c>
      <c r="C22" s="3" t="s">
        <v>287</v>
      </c>
      <c r="D22" s="125">
        <v>0.83</v>
      </c>
      <c r="E22" s="54">
        <v>0.41</v>
      </c>
      <c r="F22" s="54">
        <v>0.5</v>
      </c>
      <c r="G22" s="4">
        <f t="shared" si="0"/>
        <v>1.74</v>
      </c>
      <c r="H22" s="17" t="e">
        <f>SUM(#REF!+E22)</f>
        <v>#REF!</v>
      </c>
      <c r="J22" s="2">
        <v>7</v>
      </c>
      <c r="K22" s="18">
        <f t="shared" si="1"/>
        <v>0.24857142857142858</v>
      </c>
    </row>
    <row r="23" spans="1:14">
      <c r="A23" s="5" t="s">
        <v>288</v>
      </c>
      <c r="B23" s="5" t="s">
        <v>289</v>
      </c>
      <c r="C23" s="3">
        <v>54864.1</v>
      </c>
      <c r="D23" s="4">
        <v>1.41</v>
      </c>
      <c r="E23" s="55">
        <v>0.47</v>
      </c>
      <c r="F23" s="54">
        <v>0.5</v>
      </c>
      <c r="G23" s="4">
        <f t="shared" si="0"/>
        <v>2.38</v>
      </c>
      <c r="H23" s="17">
        <v>1.71</v>
      </c>
      <c r="I23" s="2">
        <v>6</v>
      </c>
      <c r="J23" s="28">
        <v>7</v>
      </c>
      <c r="K23" s="18">
        <f t="shared" si="1"/>
        <v>0.33999999999999997</v>
      </c>
      <c r="M23" s="30">
        <v>54409</v>
      </c>
    </row>
    <row r="24" spans="1:14">
      <c r="A24" s="5"/>
      <c r="B24" s="5"/>
      <c r="C24" s="3"/>
      <c r="D24" s="4"/>
      <c r="E24" s="55"/>
      <c r="F24" s="54"/>
      <c r="G24" s="4"/>
      <c r="H24" s="17"/>
      <c r="I24" s="2"/>
      <c r="J24" s="28"/>
      <c r="K24" s="18"/>
      <c r="M24" s="30"/>
    </row>
    <row r="25" spans="1:14" ht="21">
      <c r="A25" s="10" t="s">
        <v>290</v>
      </c>
      <c r="B25" s="10"/>
      <c r="C25" s="10"/>
      <c r="D25" s="11"/>
      <c r="E25" s="53"/>
      <c r="F25" s="53"/>
      <c r="G25" s="53"/>
      <c r="H25" s="53"/>
      <c r="I25" s="53"/>
      <c r="J25" s="53"/>
      <c r="K25" s="53"/>
      <c r="L25" s="53"/>
    </row>
    <row r="26" spans="1:14">
      <c r="A26" s="184" t="s">
        <v>291</v>
      </c>
      <c r="B26" s="185" t="s">
        <v>292</v>
      </c>
      <c r="C26" s="186">
        <v>52990.3</v>
      </c>
      <c r="D26" s="187">
        <v>0.55000000000000004</v>
      </c>
      <c r="E26" s="55">
        <f>0.32+0.06+0.09</f>
        <v>0.47</v>
      </c>
      <c r="F26" s="54">
        <v>0.4</v>
      </c>
      <c r="G26" s="4">
        <f t="shared" ref="G26:G33" si="2">SUM(D26:F26)</f>
        <v>1.42</v>
      </c>
      <c r="H26" s="17">
        <v>3.71</v>
      </c>
      <c r="I26" s="4">
        <f t="shared" ref="I26:I33" si="3">D26+E26+F26</f>
        <v>1.42</v>
      </c>
      <c r="J26" s="2">
        <v>7</v>
      </c>
      <c r="K26" s="18">
        <f t="shared" ref="K26:K33" si="4">G26/J26</f>
        <v>0.20285714285714285</v>
      </c>
      <c r="M26" s="30"/>
    </row>
    <row r="27" spans="1:14">
      <c r="A27" s="184" t="s">
        <v>293</v>
      </c>
      <c r="B27" s="185" t="s">
        <v>294</v>
      </c>
      <c r="C27" s="186">
        <v>163862</v>
      </c>
      <c r="D27" s="187">
        <v>0.79</v>
      </c>
      <c r="E27" s="55">
        <v>0.47</v>
      </c>
      <c r="F27" s="54">
        <v>0.4</v>
      </c>
      <c r="G27" s="4">
        <f t="shared" si="2"/>
        <v>1.6600000000000001</v>
      </c>
      <c r="H27" s="17">
        <v>4.71</v>
      </c>
      <c r="I27" s="4">
        <f t="shared" si="3"/>
        <v>1.6600000000000001</v>
      </c>
      <c r="J27" s="2">
        <v>7</v>
      </c>
      <c r="K27" s="18">
        <f t="shared" si="4"/>
        <v>0.23714285714285716</v>
      </c>
      <c r="M27" s="30"/>
    </row>
    <row r="28" spans="1:14">
      <c r="A28" s="184" t="s">
        <v>295</v>
      </c>
      <c r="B28" s="256" t="s">
        <v>296</v>
      </c>
      <c r="C28" s="186" t="s">
        <v>297</v>
      </c>
      <c r="D28" s="187">
        <v>0.76</v>
      </c>
      <c r="E28" s="123">
        <v>2.2400000000000002</v>
      </c>
      <c r="F28" s="54">
        <v>0.4</v>
      </c>
      <c r="G28" s="4">
        <f t="shared" si="2"/>
        <v>3.4</v>
      </c>
      <c r="H28" s="17">
        <v>5.71</v>
      </c>
      <c r="I28" s="4">
        <f t="shared" si="3"/>
        <v>3.4</v>
      </c>
      <c r="J28" s="2">
        <v>7</v>
      </c>
      <c r="K28" s="18">
        <f t="shared" si="4"/>
        <v>0.48571428571428571</v>
      </c>
      <c r="M28" s="30"/>
    </row>
    <row r="29" spans="1:14">
      <c r="A29" s="184" t="s">
        <v>298</v>
      </c>
      <c r="B29" s="185" t="s">
        <v>299</v>
      </c>
      <c r="C29" s="186" t="s">
        <v>300</v>
      </c>
      <c r="D29" s="187">
        <v>1.95</v>
      </c>
      <c r="E29" s="187">
        <v>0.41</v>
      </c>
      <c r="F29" s="54">
        <v>0.4</v>
      </c>
      <c r="G29" s="4">
        <f t="shared" si="2"/>
        <v>2.76</v>
      </c>
      <c r="H29" s="17">
        <v>6.71</v>
      </c>
      <c r="I29" s="4">
        <f t="shared" si="3"/>
        <v>2.76</v>
      </c>
      <c r="J29" s="2">
        <v>7</v>
      </c>
      <c r="K29" s="18">
        <f t="shared" si="4"/>
        <v>0.39428571428571424</v>
      </c>
      <c r="M29" s="30"/>
    </row>
    <row r="30" spans="1:14">
      <c r="A30" s="184" t="s">
        <v>301</v>
      </c>
      <c r="B30" s="188" t="s">
        <v>302</v>
      </c>
      <c r="C30" s="186" t="s">
        <v>303</v>
      </c>
      <c r="D30" s="187">
        <v>1.56</v>
      </c>
      <c r="E30" s="187">
        <v>0.92</v>
      </c>
      <c r="F30" s="54">
        <v>0.4</v>
      </c>
      <c r="G30" s="4">
        <f t="shared" si="2"/>
        <v>2.88</v>
      </c>
      <c r="H30" s="17">
        <v>7.71</v>
      </c>
      <c r="I30" s="4">
        <f t="shared" si="3"/>
        <v>2.88</v>
      </c>
      <c r="J30" s="2">
        <v>7</v>
      </c>
      <c r="K30" s="18">
        <f t="shared" si="4"/>
        <v>0.41142857142857142</v>
      </c>
      <c r="M30" s="30"/>
    </row>
    <row r="31" spans="1:14">
      <c r="A31" s="184" t="s">
        <v>304</v>
      </c>
      <c r="B31" s="188" t="s">
        <v>305</v>
      </c>
      <c r="C31" s="186" t="s">
        <v>306</v>
      </c>
      <c r="D31" s="187">
        <f>1.08</f>
        <v>1.08</v>
      </c>
      <c r="E31" s="187"/>
      <c r="F31" s="54">
        <v>0.4</v>
      </c>
      <c r="G31" s="4">
        <f t="shared" si="2"/>
        <v>1.48</v>
      </c>
      <c r="H31" s="17">
        <v>8.7100000000000009</v>
      </c>
      <c r="I31" s="4">
        <f t="shared" si="3"/>
        <v>1.48</v>
      </c>
      <c r="J31" s="2">
        <v>7</v>
      </c>
      <c r="K31" s="18">
        <f t="shared" si="4"/>
        <v>0.21142857142857144</v>
      </c>
      <c r="M31" s="30"/>
    </row>
    <row r="32" spans="1:14">
      <c r="A32" s="184" t="s">
        <v>19</v>
      </c>
      <c r="B32" s="188" t="s">
        <v>307</v>
      </c>
      <c r="C32" s="186" t="s">
        <v>308</v>
      </c>
      <c r="D32" s="187"/>
      <c r="E32" s="187"/>
      <c r="F32" s="54">
        <v>0.4</v>
      </c>
      <c r="G32" s="4">
        <f t="shared" si="2"/>
        <v>0.4</v>
      </c>
      <c r="H32" s="17">
        <v>9.7100000000000009</v>
      </c>
      <c r="I32" s="4">
        <f t="shared" si="3"/>
        <v>0.4</v>
      </c>
      <c r="J32" s="2">
        <v>7</v>
      </c>
      <c r="K32" s="18">
        <f t="shared" si="4"/>
        <v>5.7142857142857148E-2</v>
      </c>
      <c r="M32" s="30"/>
    </row>
    <row r="33" spans="1:14">
      <c r="A33" s="184" t="s">
        <v>309</v>
      </c>
      <c r="B33" s="57" t="s">
        <v>257</v>
      </c>
      <c r="C33" s="186" t="s">
        <v>310</v>
      </c>
      <c r="D33" s="187">
        <v>1.39</v>
      </c>
      <c r="E33" s="187">
        <v>0.3</v>
      </c>
      <c r="F33" s="54">
        <v>0.4</v>
      </c>
      <c r="G33" s="4">
        <f t="shared" si="2"/>
        <v>2.09</v>
      </c>
      <c r="H33" s="17">
        <v>10.71</v>
      </c>
      <c r="I33" s="4">
        <f t="shared" si="3"/>
        <v>2.09</v>
      </c>
      <c r="J33" s="2">
        <v>7</v>
      </c>
      <c r="K33" s="18">
        <f t="shared" si="4"/>
        <v>0.29857142857142854</v>
      </c>
      <c r="M33" s="30"/>
    </row>
    <row r="34" spans="1:14">
      <c r="A34" s="5"/>
      <c r="B34" s="5"/>
      <c r="C34" s="3"/>
      <c r="D34" s="4"/>
      <c r="E34" s="55"/>
      <c r="F34" s="54"/>
      <c r="G34" s="4"/>
      <c r="H34" s="17"/>
      <c r="I34" s="2"/>
      <c r="J34" s="28"/>
      <c r="K34" s="18"/>
      <c r="M34" s="30"/>
    </row>
    <row r="35" spans="1:14">
      <c r="A35" s="5"/>
      <c r="B35" s="5"/>
      <c r="C35" s="3"/>
      <c r="D35" s="4"/>
      <c r="E35" s="55"/>
      <c r="F35" s="54"/>
      <c r="G35" s="4"/>
      <c r="H35" s="17"/>
      <c r="I35" s="2"/>
      <c r="J35" s="28"/>
      <c r="K35" s="18"/>
      <c r="M35" s="30"/>
    </row>
    <row r="36" spans="1:14" ht="21">
      <c r="A36" s="10" t="s">
        <v>311</v>
      </c>
      <c r="B36" s="10"/>
      <c r="C36" s="10"/>
      <c r="D36" s="26" t="s">
        <v>229</v>
      </c>
      <c r="E36" s="53" t="s">
        <v>230</v>
      </c>
      <c r="F36" s="13"/>
      <c r="G36" s="13"/>
      <c r="H36" s="13"/>
      <c r="I36" s="22"/>
      <c r="J36" s="13"/>
      <c r="K36" s="13"/>
      <c r="L36" s="335" t="s">
        <v>232</v>
      </c>
      <c r="M36" s="336"/>
      <c r="N36" s="337"/>
    </row>
    <row r="37" spans="1:14">
      <c r="A37" s="79" t="s">
        <v>312</v>
      </c>
      <c r="B37" s="80" t="s">
        <v>313</v>
      </c>
      <c r="C37" s="81">
        <v>56912.5</v>
      </c>
      <c r="D37" s="82">
        <v>1.74</v>
      </c>
      <c r="E37" s="83">
        <v>0.4</v>
      </c>
      <c r="F37" s="54"/>
      <c r="G37" s="4">
        <f>+D37+E37</f>
        <v>2.14</v>
      </c>
      <c r="I37" s="83">
        <v>1.9100000000000001</v>
      </c>
      <c r="J37" s="82">
        <v>7.75</v>
      </c>
      <c r="K37" s="83">
        <v>5.34</v>
      </c>
      <c r="L37" s="85">
        <v>0.26344827586206898</v>
      </c>
      <c r="M37" s="60"/>
    </row>
    <row r="38" spans="1:14">
      <c r="A38" s="79" t="s">
        <v>314</v>
      </c>
      <c r="B38" s="80" t="s">
        <v>315</v>
      </c>
      <c r="C38" s="81">
        <v>85314.21</v>
      </c>
      <c r="D38" s="82">
        <v>1.86</v>
      </c>
      <c r="E38" s="83">
        <v>0.4</v>
      </c>
      <c r="F38" s="54"/>
      <c r="G38" s="4">
        <f t="shared" ref="G38:G45" si="5">+D38+E38</f>
        <v>2.2600000000000002</v>
      </c>
      <c r="I38" s="83">
        <v>2.17</v>
      </c>
      <c r="J38" s="82">
        <v>7.75</v>
      </c>
      <c r="K38" s="83">
        <v>5.08</v>
      </c>
      <c r="L38" s="85">
        <v>0.29931034482758617</v>
      </c>
      <c r="M38" s="60">
        <v>52760</v>
      </c>
    </row>
    <row r="39" spans="1:14">
      <c r="A39" s="79" t="s">
        <v>316</v>
      </c>
      <c r="B39" s="80" t="s">
        <v>267</v>
      </c>
      <c r="C39" s="81">
        <v>59859</v>
      </c>
      <c r="D39" s="4">
        <v>3.01</v>
      </c>
      <c r="E39" s="83">
        <v>0.4</v>
      </c>
      <c r="F39" s="54"/>
      <c r="G39" s="4">
        <f t="shared" si="5"/>
        <v>3.4099999999999997</v>
      </c>
      <c r="I39" s="83">
        <v>2.5099999999999998</v>
      </c>
      <c r="J39" s="82">
        <v>7.75</v>
      </c>
      <c r="K39" s="83">
        <v>4.74</v>
      </c>
      <c r="L39" s="85">
        <v>0.3462068965517241</v>
      </c>
    </row>
    <row r="40" spans="1:14">
      <c r="A40" s="79" t="s">
        <v>317</v>
      </c>
      <c r="B40" s="86" t="s">
        <v>318</v>
      </c>
      <c r="C40" s="81">
        <v>106669.8</v>
      </c>
      <c r="D40" s="126">
        <f>3.43/2</f>
        <v>1.7150000000000001</v>
      </c>
      <c r="E40" s="83">
        <v>0.4</v>
      </c>
      <c r="F40" s="54"/>
      <c r="G40" s="4">
        <f t="shared" si="5"/>
        <v>2.1150000000000002</v>
      </c>
      <c r="I40" s="83">
        <v>1.81</v>
      </c>
      <c r="J40" s="82">
        <v>7.75</v>
      </c>
      <c r="K40" s="83">
        <v>5.4399999999999995</v>
      </c>
      <c r="L40" s="85">
        <v>0.24965517241379312</v>
      </c>
    </row>
    <row r="41" spans="1:14" ht="27.6">
      <c r="A41" s="79" t="s">
        <v>319</v>
      </c>
      <c r="B41" s="80" t="s">
        <v>320</v>
      </c>
      <c r="C41" s="81" t="s">
        <v>321</v>
      </c>
      <c r="D41" s="82">
        <v>2.48</v>
      </c>
      <c r="E41" s="83">
        <v>0.18</v>
      </c>
      <c r="F41" s="54"/>
      <c r="G41" s="4">
        <f t="shared" si="5"/>
        <v>2.66</v>
      </c>
      <c r="I41" s="83">
        <v>2.57</v>
      </c>
      <c r="J41" s="82">
        <v>7.75</v>
      </c>
      <c r="K41" s="83">
        <v>4.68</v>
      </c>
      <c r="L41" s="85">
        <v>0.35448275862068962</v>
      </c>
    </row>
    <row r="42" spans="1:14">
      <c r="A42" s="84" t="s">
        <v>322</v>
      </c>
      <c r="B42" s="80" t="s">
        <v>323</v>
      </c>
      <c r="C42" s="81" t="s">
        <v>324</v>
      </c>
      <c r="D42" s="87">
        <v>2.2999999999999998</v>
      </c>
      <c r="E42" s="83">
        <v>0.4</v>
      </c>
      <c r="F42" s="54"/>
      <c r="G42" s="4">
        <f t="shared" si="5"/>
        <v>2.6999999999999997</v>
      </c>
      <c r="I42" s="88">
        <v>2.57</v>
      </c>
      <c r="J42" s="89">
        <v>7.75</v>
      </c>
      <c r="K42" s="89">
        <v>4.68</v>
      </c>
      <c r="L42" s="85">
        <v>0.35448275862068962</v>
      </c>
    </row>
    <row r="43" spans="1:14">
      <c r="A43" s="79" t="s">
        <v>325</v>
      </c>
      <c r="B43" s="80" t="s">
        <v>326</v>
      </c>
      <c r="C43" s="81">
        <v>55320</v>
      </c>
      <c r="D43" s="82">
        <v>1.58</v>
      </c>
      <c r="E43" s="83">
        <v>0.4</v>
      </c>
      <c r="F43" s="84"/>
      <c r="G43" s="4">
        <f t="shared" si="5"/>
        <v>1.98</v>
      </c>
      <c r="I43" s="83">
        <v>1.8900000000000001</v>
      </c>
      <c r="J43" s="82">
        <v>7.75</v>
      </c>
      <c r="K43" s="83">
        <v>5.3599999999999994</v>
      </c>
      <c r="L43" s="85">
        <v>0.26068965517241383</v>
      </c>
    </row>
    <row r="44" spans="1:14">
      <c r="A44" s="84" t="s">
        <v>327</v>
      </c>
      <c r="B44" s="80" t="s">
        <v>328</v>
      </c>
      <c r="C44" s="81" t="s">
        <v>329</v>
      </c>
      <c r="D44" s="82">
        <f>1.79+0.07</f>
        <v>1.86</v>
      </c>
      <c r="E44" s="83">
        <v>0.4</v>
      </c>
      <c r="F44" s="84"/>
      <c r="G44" s="4">
        <f t="shared" si="5"/>
        <v>2.2600000000000002</v>
      </c>
      <c r="I44" s="83">
        <v>2.0699999999999998</v>
      </c>
      <c r="J44" s="82">
        <v>7.75</v>
      </c>
      <c r="K44" s="83">
        <v>5.18</v>
      </c>
      <c r="L44" s="85">
        <v>0.28551724137931034</v>
      </c>
    </row>
    <row r="45" spans="1:14">
      <c r="A45" s="79" t="s">
        <v>330</v>
      </c>
      <c r="B45" s="80" t="s">
        <v>331</v>
      </c>
      <c r="C45" s="81">
        <v>56504</v>
      </c>
      <c r="D45" s="90">
        <v>1.55</v>
      </c>
      <c r="E45" s="83">
        <v>0.4</v>
      </c>
      <c r="F45" s="91"/>
      <c r="G45" s="4">
        <f t="shared" si="5"/>
        <v>1.9500000000000002</v>
      </c>
      <c r="I45" s="83">
        <v>2.44</v>
      </c>
      <c r="J45" s="82">
        <v>7.75</v>
      </c>
      <c r="K45" s="82">
        <v>4.8100000000000005</v>
      </c>
      <c r="L45" s="85">
        <v>0.33655172413793105</v>
      </c>
      <c r="M45" s="60">
        <v>57272</v>
      </c>
    </row>
    <row r="46" spans="1:14">
      <c r="A46" s="79" t="s">
        <v>332</v>
      </c>
      <c r="B46" s="99" t="s">
        <v>333</v>
      </c>
      <c r="C46" s="100">
        <v>54435.34</v>
      </c>
      <c r="D46" s="101">
        <v>1.1499999999999999</v>
      </c>
      <c r="E46" s="88"/>
      <c r="F46" s="102"/>
      <c r="G46" s="103">
        <v>1.35</v>
      </c>
      <c r="I46" s="88"/>
      <c r="J46" s="89">
        <v>7.75</v>
      </c>
      <c r="K46" s="89"/>
      <c r="L46" s="96"/>
      <c r="M46" s="60"/>
    </row>
    <row r="47" spans="1:14" s="35" customFormat="1" ht="15.6">
      <c r="A47" s="190" t="s">
        <v>290</v>
      </c>
      <c r="B47" s="190"/>
      <c r="C47" s="190"/>
      <c r="D47" s="191"/>
      <c r="E47" s="192"/>
      <c r="F47" s="192"/>
      <c r="G47" s="192"/>
      <c r="H47" s="192"/>
      <c r="I47" s="192"/>
      <c r="J47" s="192"/>
      <c r="K47" s="192"/>
      <c r="L47" s="192"/>
    </row>
    <row r="48" spans="1:14" s="34" customFormat="1" ht="13.8">
      <c r="A48" s="193" t="s">
        <v>334</v>
      </c>
      <c r="B48" s="194" t="s">
        <v>335</v>
      </c>
      <c r="C48" s="195" t="s">
        <v>336</v>
      </c>
      <c r="D48" s="196">
        <f>1.23*2</f>
        <v>2.46</v>
      </c>
      <c r="E48" s="196">
        <v>0.18</v>
      </c>
      <c r="F48" s="102"/>
      <c r="G48" s="88"/>
      <c r="I48" s="88"/>
      <c r="J48" s="89"/>
      <c r="K48" s="89"/>
      <c r="L48" s="96"/>
      <c r="M48" s="257"/>
    </row>
    <row r="49" spans="1:13" s="34" customFormat="1" ht="13.8">
      <c r="A49" s="197" t="s">
        <v>23</v>
      </c>
      <c r="B49" s="198" t="s">
        <v>337</v>
      </c>
      <c r="C49" s="195">
        <v>106669.2</v>
      </c>
      <c r="D49" s="196">
        <f>3.05/2</f>
        <v>1.5249999999999999</v>
      </c>
      <c r="E49" s="196">
        <v>0.32</v>
      </c>
      <c r="F49" s="102"/>
      <c r="G49" s="88"/>
      <c r="I49" s="88"/>
      <c r="J49" s="89"/>
      <c r="K49" s="89"/>
      <c r="L49" s="96"/>
      <c r="M49" s="257"/>
    </row>
    <row r="50" spans="1:13" s="34" customFormat="1" ht="13.8">
      <c r="A50" s="193" t="s">
        <v>338</v>
      </c>
      <c r="B50" s="198" t="s">
        <v>339</v>
      </c>
      <c r="C50" s="199" t="s">
        <v>340</v>
      </c>
      <c r="D50" s="196">
        <f>0.55*2</f>
        <v>1.1000000000000001</v>
      </c>
      <c r="E50" s="83">
        <f>0.18+0.06+0.09</f>
        <v>0.32999999999999996</v>
      </c>
      <c r="F50" s="102"/>
      <c r="G50" s="88"/>
      <c r="I50" s="88"/>
      <c r="J50" s="89"/>
      <c r="K50" s="89"/>
      <c r="L50" s="96"/>
      <c r="M50" s="257"/>
    </row>
    <row r="51" spans="1:13" s="34" customFormat="1" ht="13.8">
      <c r="A51" s="193" t="s">
        <v>341</v>
      </c>
      <c r="B51" s="200" t="s">
        <v>342</v>
      </c>
      <c r="C51" s="258">
        <v>55284.800000000003</v>
      </c>
      <c r="D51" s="196">
        <f>1.11*2</f>
        <v>2.2200000000000002</v>
      </c>
      <c r="E51" s="83">
        <v>7.0000000000000007E-2</v>
      </c>
      <c r="F51" s="102"/>
      <c r="G51" s="88"/>
      <c r="I51" s="88"/>
      <c r="J51" s="89"/>
      <c r="K51" s="89"/>
      <c r="L51" s="96"/>
      <c r="M51" s="257"/>
    </row>
    <row r="52" spans="1:13" s="34" customFormat="1" ht="13.8">
      <c r="A52" s="193" t="s">
        <v>343</v>
      </c>
      <c r="B52" s="200" t="s">
        <v>344</v>
      </c>
      <c r="C52" s="195" t="s">
        <v>345</v>
      </c>
      <c r="D52" s="196">
        <f>0.69*2</f>
        <v>1.38</v>
      </c>
      <c r="E52" s="196">
        <f>0.29+0.21</f>
        <v>0.5</v>
      </c>
      <c r="F52" s="102"/>
      <c r="G52" s="88"/>
      <c r="I52" s="88"/>
      <c r="J52" s="89"/>
      <c r="K52" s="89"/>
      <c r="L52" s="96"/>
      <c r="M52" s="257"/>
    </row>
    <row r="53" spans="1:13" s="34" customFormat="1" ht="13.8">
      <c r="A53" s="193" t="s">
        <v>346</v>
      </c>
      <c r="B53" s="198" t="s">
        <v>347</v>
      </c>
      <c r="C53" s="195" t="s">
        <v>348</v>
      </c>
      <c r="D53" s="196">
        <v>0.92</v>
      </c>
      <c r="E53" s="196">
        <v>7.0000000000000007E-2</v>
      </c>
      <c r="F53" s="102"/>
      <c r="G53" s="88"/>
      <c r="I53" s="88"/>
      <c r="J53" s="89"/>
      <c r="K53" s="89"/>
      <c r="L53" s="96"/>
      <c r="M53" s="257"/>
    </row>
    <row r="54" spans="1:13" s="34" customFormat="1" ht="13.8">
      <c r="A54" s="193" t="s">
        <v>349</v>
      </c>
      <c r="B54" s="200" t="s">
        <v>350</v>
      </c>
      <c r="C54" s="201" t="s">
        <v>351</v>
      </c>
      <c r="D54" s="196">
        <v>2.0299999999999998</v>
      </c>
      <c r="E54" s="196">
        <v>0.47</v>
      </c>
      <c r="F54" s="102"/>
      <c r="G54" s="88"/>
      <c r="I54" s="88"/>
      <c r="J54" s="89"/>
      <c r="K54" s="89"/>
      <c r="L54" s="96"/>
      <c r="M54" s="257"/>
    </row>
    <row r="55" spans="1:13" s="34" customFormat="1" ht="13.8">
      <c r="A55" s="193" t="s">
        <v>352</v>
      </c>
      <c r="B55" s="198" t="s">
        <v>353</v>
      </c>
      <c r="C55" s="195">
        <v>54377.1</v>
      </c>
      <c r="D55" s="196">
        <f>0.61*2</f>
        <v>1.22</v>
      </c>
      <c r="E55" s="83"/>
      <c r="F55" s="102"/>
      <c r="G55" s="88"/>
      <c r="I55" s="88"/>
      <c r="J55" s="89"/>
      <c r="K55" s="89"/>
      <c r="L55" s="96"/>
      <c r="M55" s="257"/>
    </row>
    <row r="56" spans="1:13" s="34" customFormat="1" ht="13.8">
      <c r="A56" s="84" t="s">
        <v>354</v>
      </c>
      <c r="B56" s="80" t="s">
        <v>355</v>
      </c>
      <c r="C56" s="81" t="s">
        <v>356</v>
      </c>
      <c r="D56" s="82">
        <v>1.08</v>
      </c>
      <c r="E56" s="83">
        <f>0.07+0.21</f>
        <v>0.28000000000000003</v>
      </c>
      <c r="F56" s="102"/>
      <c r="G56" s="88"/>
      <c r="I56" s="88"/>
      <c r="J56" s="89"/>
      <c r="K56" s="89"/>
      <c r="L56" s="96"/>
      <c r="M56" s="257"/>
    </row>
    <row r="57" spans="1:13">
      <c r="A57" s="189"/>
      <c r="B57" s="99"/>
      <c r="C57" s="100"/>
      <c r="D57" s="101"/>
      <c r="E57" s="88"/>
      <c r="F57" s="102"/>
      <c r="G57" s="103"/>
      <c r="I57" s="88"/>
      <c r="J57" s="89"/>
      <c r="K57" s="89"/>
      <c r="L57" s="96"/>
      <c r="M57" s="60"/>
    </row>
    <row r="58" spans="1:13">
      <c r="A58" s="189"/>
      <c r="B58" s="99"/>
      <c r="C58" s="100"/>
      <c r="D58" s="101"/>
      <c r="E58" s="88"/>
      <c r="F58" s="102"/>
      <c r="G58" s="103"/>
      <c r="I58" s="88"/>
      <c r="J58" s="89"/>
      <c r="K58" s="89"/>
      <c r="L58" s="96"/>
      <c r="M58" s="60"/>
    </row>
    <row r="59" spans="1:13">
      <c r="A59" s="115" t="s">
        <v>357</v>
      </c>
      <c r="B59" s="1"/>
      <c r="C59" s="1"/>
      <c r="D59" s="1"/>
      <c r="E59" s="54"/>
      <c r="F59" s="1"/>
      <c r="G59" s="1"/>
      <c r="H59" s="2"/>
      <c r="I59" s="1"/>
      <c r="J59" s="114"/>
      <c r="K59" s="114"/>
    </row>
    <row r="60" spans="1:13">
      <c r="A60" s="5" t="s">
        <v>358</v>
      </c>
      <c r="B60" s="111" t="s">
        <v>359</v>
      </c>
      <c r="C60" s="112">
        <v>52631</v>
      </c>
      <c r="D60" s="113">
        <f>0.24+0.46</f>
        <v>0.7</v>
      </c>
      <c r="E60" s="54"/>
      <c r="F60" s="1"/>
      <c r="G60" s="1"/>
      <c r="H60" s="2"/>
      <c r="I60" s="1"/>
      <c r="J60" s="114"/>
      <c r="K60" s="114"/>
    </row>
    <row r="61" spans="1:13">
      <c r="A61" s="5" t="s">
        <v>360</v>
      </c>
      <c r="B61" s="92" t="s">
        <v>361</v>
      </c>
      <c r="C61" s="94" t="s">
        <v>362</v>
      </c>
      <c r="D61" s="97">
        <v>0.51</v>
      </c>
      <c r="E61" s="54"/>
      <c r="F61" s="1"/>
      <c r="G61" s="1"/>
      <c r="H61" s="2"/>
      <c r="I61" s="1"/>
      <c r="J61" s="114"/>
      <c r="K61" s="114"/>
    </row>
    <row r="62" spans="1:13">
      <c r="A62" s="5" t="s">
        <v>363</v>
      </c>
      <c r="B62" s="92" t="s">
        <v>364</v>
      </c>
      <c r="C62" s="94" t="s">
        <v>365</v>
      </c>
      <c r="D62" s="97">
        <v>0.3</v>
      </c>
      <c r="E62" s="54"/>
      <c r="F62" s="2"/>
      <c r="G62" s="4"/>
      <c r="H62" s="2"/>
      <c r="I62" s="1"/>
      <c r="J62" s="114"/>
      <c r="K62" s="114"/>
    </row>
    <row r="63" spans="1:13">
      <c r="A63" s="5" t="s">
        <v>366</v>
      </c>
      <c r="B63" s="92" t="s">
        <v>367</v>
      </c>
      <c r="C63" s="94">
        <v>56383.5</v>
      </c>
      <c r="D63" s="98">
        <v>0.62</v>
      </c>
      <c r="E63" s="54"/>
      <c r="F63" s="1"/>
      <c r="G63" s="1"/>
      <c r="H63" s="2"/>
      <c r="I63" s="1"/>
      <c r="J63" s="114"/>
      <c r="K63" s="114"/>
    </row>
    <row r="64" spans="1:13">
      <c r="A64" s="6" t="s">
        <v>178</v>
      </c>
      <c r="B64" s="92" t="s">
        <v>359</v>
      </c>
      <c r="C64" s="93">
        <v>55302</v>
      </c>
      <c r="D64" s="98">
        <v>0.41</v>
      </c>
      <c r="E64" s="54"/>
      <c r="F64" s="1"/>
      <c r="G64" s="1"/>
      <c r="H64" s="2"/>
      <c r="I64" s="1"/>
      <c r="J64" s="114"/>
      <c r="K64" s="114"/>
    </row>
    <row r="65" spans="1:13">
      <c r="A65" s="5" t="s">
        <v>368</v>
      </c>
      <c r="B65" s="92" t="s">
        <v>369</v>
      </c>
      <c r="C65" s="94">
        <v>55214.2</v>
      </c>
      <c r="D65" s="95">
        <v>0.28000000000000003</v>
      </c>
      <c r="E65" s="104"/>
      <c r="F65" s="105"/>
      <c r="G65" s="106"/>
      <c r="H65" s="107"/>
      <c r="I65" s="108"/>
      <c r="J65" s="109"/>
      <c r="K65" s="110"/>
      <c r="M65" s="30"/>
    </row>
    <row r="66" spans="1:13">
      <c r="A66" s="5"/>
      <c r="B66" s="92"/>
      <c r="C66" s="94"/>
      <c r="D66" s="116"/>
      <c r="E66" s="104"/>
      <c r="F66" s="105"/>
      <c r="G66" s="106"/>
      <c r="H66" s="107"/>
      <c r="I66" s="108"/>
      <c r="J66" s="109"/>
      <c r="K66" s="110"/>
      <c r="M66" s="30"/>
    </row>
    <row r="67" spans="1:13" ht="21">
      <c r="A67" s="10" t="s">
        <v>370</v>
      </c>
      <c r="B67" s="10"/>
      <c r="C67" s="10"/>
      <c r="D67" s="11"/>
      <c r="E67" s="53"/>
      <c r="F67" s="53"/>
      <c r="G67" s="13"/>
      <c r="H67" s="13"/>
      <c r="I67" s="13"/>
      <c r="J67" s="13"/>
      <c r="K67" s="13"/>
      <c r="L67" s="13"/>
    </row>
    <row r="68" spans="1:13">
      <c r="A68" s="5" t="s">
        <v>371</v>
      </c>
      <c r="B68" s="5" t="s">
        <v>372</v>
      </c>
      <c r="C68" s="3" t="s">
        <v>373</v>
      </c>
      <c r="D68" s="4">
        <v>1.1100000000000001</v>
      </c>
      <c r="E68" s="54">
        <v>0.41</v>
      </c>
      <c r="F68" s="54">
        <v>0.4</v>
      </c>
      <c r="G68" s="4">
        <f>SUM(D68:F68)</f>
        <v>1.92</v>
      </c>
      <c r="H68" s="17">
        <f>SUM(D68+E68)</f>
        <v>1.52</v>
      </c>
      <c r="I68" s="2">
        <v>6</v>
      </c>
      <c r="J68" s="28">
        <v>7</v>
      </c>
      <c r="K68" s="18">
        <f>G68/J68</f>
        <v>0.2742857142857143</v>
      </c>
      <c r="M68" s="24"/>
    </row>
    <row r="69" spans="1:13">
      <c r="A69" s="5" t="s">
        <v>374</v>
      </c>
      <c r="B69" s="5" t="s">
        <v>375</v>
      </c>
      <c r="C69" s="3" t="s">
        <v>376</v>
      </c>
      <c r="D69" s="4">
        <v>0.77</v>
      </c>
      <c r="E69" s="54">
        <v>0.28999999999999998</v>
      </c>
      <c r="F69" s="54">
        <v>0.4</v>
      </c>
      <c r="G69" s="4">
        <f t="shared" ref="G69:G77" si="6">SUM(D69:F69)</f>
        <v>1.46</v>
      </c>
      <c r="H69" s="17">
        <v>14.71</v>
      </c>
      <c r="I69" s="4">
        <f t="shared" ref="I69:I77" si="7">D69+E69+F69</f>
        <v>1.46</v>
      </c>
      <c r="J69" s="2">
        <v>7</v>
      </c>
      <c r="K69" s="18">
        <f t="shared" ref="K69:K77" si="8">G69/J69</f>
        <v>0.20857142857142857</v>
      </c>
    </row>
    <row r="70" spans="1:13">
      <c r="A70" s="5" t="s">
        <v>377</v>
      </c>
      <c r="B70" s="5" t="s">
        <v>378</v>
      </c>
      <c r="C70" s="3" t="s">
        <v>379</v>
      </c>
      <c r="D70" s="4">
        <v>1.0900000000000001</v>
      </c>
      <c r="E70" s="54">
        <v>0.55000000000000004</v>
      </c>
      <c r="F70" s="54">
        <v>0.4</v>
      </c>
      <c r="G70" s="4">
        <f t="shared" si="6"/>
        <v>2.04</v>
      </c>
      <c r="H70" s="17">
        <v>15.71</v>
      </c>
      <c r="I70" s="4">
        <f t="shared" si="7"/>
        <v>2.04</v>
      </c>
      <c r="J70" s="2">
        <v>7</v>
      </c>
      <c r="K70" s="18">
        <f t="shared" si="8"/>
        <v>0.29142857142857143</v>
      </c>
    </row>
    <row r="71" spans="1:13">
      <c r="A71" s="5" t="s">
        <v>380</v>
      </c>
      <c r="B71" s="5" t="s">
        <v>381</v>
      </c>
      <c r="C71" s="3" t="s">
        <v>382</v>
      </c>
      <c r="D71" s="25">
        <v>1.0900000000000001</v>
      </c>
      <c r="E71" s="54">
        <v>0.41</v>
      </c>
      <c r="F71" s="54">
        <v>0.4</v>
      </c>
      <c r="G71" s="4">
        <f t="shared" si="6"/>
        <v>1.9</v>
      </c>
      <c r="H71" s="17">
        <v>16.71</v>
      </c>
      <c r="I71" s="4">
        <f t="shared" si="7"/>
        <v>1.9</v>
      </c>
      <c r="J71" s="2">
        <v>7</v>
      </c>
      <c r="K71" s="18">
        <f t="shared" si="8"/>
        <v>0.27142857142857141</v>
      </c>
    </row>
    <row r="72" spans="1:13">
      <c r="A72" s="5" t="s">
        <v>383</v>
      </c>
      <c r="B72" s="5" t="s">
        <v>384</v>
      </c>
      <c r="C72" s="3" t="s">
        <v>385</v>
      </c>
      <c r="D72" s="4">
        <v>1.03</v>
      </c>
      <c r="E72" s="55">
        <f>0.19+0.62+0.47</f>
        <v>1.28</v>
      </c>
      <c r="F72" s="54">
        <v>0.4</v>
      </c>
      <c r="G72" s="4">
        <f t="shared" si="6"/>
        <v>2.71</v>
      </c>
      <c r="H72" s="17">
        <v>17.71</v>
      </c>
      <c r="I72" s="4">
        <f t="shared" si="7"/>
        <v>2.71</v>
      </c>
      <c r="J72" s="2">
        <v>7</v>
      </c>
      <c r="K72" s="18">
        <f t="shared" si="8"/>
        <v>0.38714285714285712</v>
      </c>
    </row>
    <row r="73" spans="1:13">
      <c r="A73" s="5" t="s">
        <v>386</v>
      </c>
      <c r="B73" s="5" t="s">
        <v>387</v>
      </c>
      <c r="C73" s="3" t="s">
        <v>388</v>
      </c>
      <c r="D73" s="4">
        <f>1.09+0.19</f>
        <v>1.28</v>
      </c>
      <c r="E73" s="55">
        <f>0.19+0.62+0.47</f>
        <v>1.28</v>
      </c>
      <c r="F73" s="54">
        <v>0.4</v>
      </c>
      <c r="G73" s="4">
        <f t="shared" si="6"/>
        <v>2.96</v>
      </c>
      <c r="H73" s="17">
        <v>18.71</v>
      </c>
      <c r="I73" s="4">
        <f t="shared" si="7"/>
        <v>2.96</v>
      </c>
      <c r="J73" s="2">
        <v>7</v>
      </c>
      <c r="K73" s="18">
        <f t="shared" si="8"/>
        <v>0.42285714285714288</v>
      </c>
    </row>
    <row r="74" spans="1:13">
      <c r="A74" s="6" t="s">
        <v>389</v>
      </c>
      <c r="B74" s="5" t="s">
        <v>390</v>
      </c>
      <c r="C74" s="3" t="s">
        <v>391</v>
      </c>
      <c r="D74" s="59">
        <v>0.9</v>
      </c>
      <c r="E74" s="54">
        <v>0.92</v>
      </c>
      <c r="F74" s="54">
        <v>0.4</v>
      </c>
      <c r="G74" s="4">
        <f t="shared" si="6"/>
        <v>2.2200000000000002</v>
      </c>
      <c r="H74" s="17">
        <v>19.71</v>
      </c>
      <c r="I74" s="4">
        <f t="shared" si="7"/>
        <v>2.2200000000000002</v>
      </c>
      <c r="J74" s="2">
        <v>7</v>
      </c>
      <c r="K74" s="18">
        <f t="shared" si="8"/>
        <v>0.31714285714285717</v>
      </c>
    </row>
    <row r="75" spans="1:13">
      <c r="A75" s="6" t="s">
        <v>392</v>
      </c>
      <c r="B75" s="5" t="s">
        <v>393</v>
      </c>
      <c r="C75" s="3" t="s">
        <v>394</v>
      </c>
      <c r="D75" s="59">
        <v>0.9</v>
      </c>
      <c r="E75" s="54">
        <v>0.56999999999999995</v>
      </c>
      <c r="F75" s="54">
        <v>0.4</v>
      </c>
      <c r="G75" s="4">
        <f t="shared" si="6"/>
        <v>1.87</v>
      </c>
      <c r="H75" s="17">
        <v>20.71</v>
      </c>
      <c r="I75" s="4">
        <f t="shared" si="7"/>
        <v>1.87</v>
      </c>
      <c r="J75" s="2">
        <v>7</v>
      </c>
      <c r="K75" s="18">
        <f t="shared" si="8"/>
        <v>0.26714285714285718</v>
      </c>
    </row>
    <row r="76" spans="1:13" ht="22.95" customHeight="1">
      <c r="A76" s="5" t="s">
        <v>395</v>
      </c>
      <c r="B76" s="57" t="s">
        <v>396</v>
      </c>
      <c r="C76" s="3" t="s">
        <v>397</v>
      </c>
      <c r="D76" s="125">
        <v>1.93</v>
      </c>
      <c r="E76" s="54">
        <v>0.44</v>
      </c>
      <c r="F76" s="54">
        <v>0.4</v>
      </c>
      <c r="G76" s="4">
        <f t="shared" si="6"/>
        <v>2.77</v>
      </c>
      <c r="H76" s="17">
        <v>21.71</v>
      </c>
      <c r="I76" s="4">
        <f t="shared" si="7"/>
        <v>2.77</v>
      </c>
      <c r="J76" s="2">
        <v>7</v>
      </c>
      <c r="K76" s="18">
        <f t="shared" si="8"/>
        <v>0.39571428571428574</v>
      </c>
    </row>
    <row r="77" spans="1:13">
      <c r="A77" s="5" t="s">
        <v>398</v>
      </c>
      <c r="B77" s="15" t="s">
        <v>399</v>
      </c>
      <c r="C77" s="16" t="s">
        <v>400</v>
      </c>
      <c r="D77" s="126">
        <f>3.43/2</f>
        <v>1.7150000000000001</v>
      </c>
      <c r="E77" s="55">
        <v>0.41</v>
      </c>
      <c r="F77" s="54">
        <v>0.4</v>
      </c>
      <c r="G77" s="4">
        <f t="shared" si="6"/>
        <v>2.5249999999999999</v>
      </c>
      <c r="H77" s="17">
        <v>22.71</v>
      </c>
      <c r="I77" s="4">
        <f t="shared" si="7"/>
        <v>2.5249999999999999</v>
      </c>
      <c r="J77" s="2">
        <v>7</v>
      </c>
      <c r="K77" s="18">
        <f t="shared" si="8"/>
        <v>0.36071428571428571</v>
      </c>
    </row>
  </sheetData>
  <mergeCells count="3">
    <mergeCell ref="D1:F1"/>
    <mergeCell ref="M2:O2"/>
    <mergeCell ref="L36:N36"/>
  </mergeCells>
  <pageMargins left="0.7" right="0.7" top="0.75" bottom="0.75" header="0.3" footer="0.3"/>
  <pageSetup scale="62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D4C75-DF1A-4705-BD8B-D4D992376366}">
  <sheetPr codeName="Sheet8">
    <pageSetUpPr fitToPage="1"/>
  </sheetPr>
  <dimension ref="A1:F12"/>
  <sheetViews>
    <sheetView workbookViewId="0">
      <selection activeCell="B11" sqref="B11:F12"/>
    </sheetView>
  </sheetViews>
  <sheetFormatPr defaultRowHeight="14.4"/>
  <cols>
    <col min="1" max="1" width="16.44140625" customWidth="1"/>
    <col min="2" max="6" width="25.88671875" customWidth="1"/>
  </cols>
  <sheetData>
    <row r="1" spans="1:6" ht="66" customHeight="1" thickBot="1">
      <c r="C1" s="338" t="s">
        <v>401</v>
      </c>
      <c r="D1" s="338"/>
      <c r="E1" s="338"/>
    </row>
    <row r="2" spans="1:6" ht="48" customHeight="1" thickBot="1">
      <c r="A2" s="31"/>
      <c r="B2" s="32" t="s">
        <v>0</v>
      </c>
      <c r="C2" s="32" t="s">
        <v>1</v>
      </c>
      <c r="D2" s="32" t="s">
        <v>2</v>
      </c>
      <c r="E2" s="32" t="s">
        <v>3</v>
      </c>
      <c r="F2" s="32" t="s">
        <v>4</v>
      </c>
    </row>
    <row r="3" spans="1:6" s="33" customFormat="1" ht="58.5" customHeight="1">
      <c r="A3" s="341" t="s">
        <v>88</v>
      </c>
      <c r="B3" s="40" t="s">
        <v>6</v>
      </c>
      <c r="C3" s="41" t="s">
        <v>402</v>
      </c>
      <c r="D3" s="41" t="s">
        <v>144</v>
      </c>
      <c r="E3" s="41" t="s">
        <v>95</v>
      </c>
      <c r="F3" s="42" t="s">
        <v>403</v>
      </c>
    </row>
    <row r="4" spans="1:6" s="34" customFormat="1" ht="39.6">
      <c r="A4" s="342"/>
      <c r="B4" s="48" t="s">
        <v>97</v>
      </c>
      <c r="C4" s="47" t="s">
        <v>97</v>
      </c>
      <c r="D4" s="47" t="s">
        <v>97</v>
      </c>
      <c r="E4" s="47" t="s">
        <v>97</v>
      </c>
      <c r="F4" s="49" t="s">
        <v>97</v>
      </c>
    </row>
    <row r="5" spans="1:6" s="33" customFormat="1" ht="58.5" customHeight="1">
      <c r="A5" s="343" t="s">
        <v>90</v>
      </c>
      <c r="B5" s="43" t="s">
        <v>404</v>
      </c>
      <c r="C5" s="44" t="s">
        <v>405</v>
      </c>
      <c r="D5" s="45" t="s">
        <v>406</v>
      </c>
      <c r="E5" s="45" t="s">
        <v>407</v>
      </c>
      <c r="F5" s="46" t="s">
        <v>408</v>
      </c>
    </row>
    <row r="6" spans="1:6" s="34" customFormat="1" ht="39.6">
      <c r="A6" s="342"/>
      <c r="B6" s="48" t="s">
        <v>97</v>
      </c>
      <c r="C6" s="47" t="s">
        <v>97</v>
      </c>
      <c r="D6" s="47" t="s">
        <v>97</v>
      </c>
      <c r="E6" s="47" t="s">
        <v>97</v>
      </c>
      <c r="F6" s="49" t="s">
        <v>97</v>
      </c>
    </row>
    <row r="7" spans="1:6" s="33" customFormat="1" ht="58.5" customHeight="1">
      <c r="A7" s="343" t="s">
        <v>141</v>
      </c>
      <c r="B7" s="43" t="s">
        <v>142</v>
      </c>
      <c r="C7" s="45" t="s">
        <v>143</v>
      </c>
      <c r="D7" s="45" t="s">
        <v>144</v>
      </c>
      <c r="E7" s="45" t="s">
        <v>145</v>
      </c>
      <c r="F7" s="46" t="s">
        <v>146</v>
      </c>
    </row>
    <row r="8" spans="1:6" s="34" customFormat="1" ht="39.6">
      <c r="A8" s="342"/>
      <c r="B8" s="48" t="s">
        <v>97</v>
      </c>
      <c r="C8" s="47" t="s">
        <v>97</v>
      </c>
      <c r="D8" s="47" t="s">
        <v>97</v>
      </c>
      <c r="E8" s="47" t="s">
        <v>97</v>
      </c>
      <c r="F8" s="49" t="s">
        <v>97</v>
      </c>
    </row>
    <row r="9" spans="1:6" s="33" customFormat="1" ht="58.5" customHeight="1">
      <c r="A9" s="343" t="s">
        <v>92</v>
      </c>
      <c r="B9" s="43" t="s">
        <v>93</v>
      </c>
      <c r="C9" s="45" t="s">
        <v>6</v>
      </c>
      <c r="D9" s="45" t="s">
        <v>94</v>
      </c>
      <c r="E9" s="45" t="s">
        <v>95</v>
      </c>
      <c r="F9" s="46" t="s">
        <v>409</v>
      </c>
    </row>
    <row r="10" spans="1:6" s="34" customFormat="1" ht="40.200000000000003" thickBot="1">
      <c r="A10" s="344"/>
      <c r="B10" s="50" t="s">
        <v>97</v>
      </c>
      <c r="C10" s="51" t="s">
        <v>97</v>
      </c>
      <c r="D10" s="51" t="s">
        <v>97</v>
      </c>
      <c r="E10" s="51" t="s">
        <v>97</v>
      </c>
      <c r="F10" s="52" t="s">
        <v>97</v>
      </c>
    </row>
    <row r="11" spans="1:6" s="35" customFormat="1" ht="58.5" customHeight="1">
      <c r="A11" s="339" t="s">
        <v>410</v>
      </c>
      <c r="B11" s="39" t="s">
        <v>411</v>
      </c>
      <c r="C11" s="39" t="s">
        <v>43</v>
      </c>
      <c r="D11" s="39" t="s">
        <v>412</v>
      </c>
      <c r="E11" s="39" t="s">
        <v>413</v>
      </c>
      <c r="F11" s="38" t="s">
        <v>414</v>
      </c>
    </row>
    <row r="12" spans="1:6" s="35" customFormat="1" ht="40.200000000000003" thickBot="1">
      <c r="A12" s="340"/>
      <c r="B12" s="37" t="s">
        <v>97</v>
      </c>
      <c r="C12" s="37" t="s">
        <v>97</v>
      </c>
      <c r="D12" s="37" t="s">
        <v>97</v>
      </c>
      <c r="E12" s="37" t="s">
        <v>97</v>
      </c>
      <c r="F12" s="36" t="s">
        <v>97</v>
      </c>
    </row>
  </sheetData>
  <mergeCells count="6">
    <mergeCell ref="C1:E1"/>
    <mergeCell ref="A11:A12"/>
    <mergeCell ref="A3:A4"/>
    <mergeCell ref="A5:A6"/>
    <mergeCell ref="A7:A8"/>
    <mergeCell ref="A9:A10"/>
  </mergeCells>
  <pageMargins left="0.7" right="0.7" top="0.75" bottom="0.75" header="0.3" footer="0.3"/>
  <pageSetup scale="83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34754-88E3-4009-AFB4-BB9CD27E47A9}">
  <sheetPr codeName="Sheet11"/>
  <dimension ref="A1:Q61"/>
  <sheetViews>
    <sheetView topLeftCell="A27" zoomScale="120" zoomScaleNormal="120" workbookViewId="0">
      <selection activeCell="A7" sqref="A7"/>
    </sheetView>
  </sheetViews>
  <sheetFormatPr defaultColWidth="8.6640625" defaultRowHeight="12"/>
  <cols>
    <col min="1" max="1" width="90.88671875" style="141" customWidth="1"/>
    <col min="2" max="2" width="16.109375" style="144" customWidth="1"/>
    <col min="3" max="3" width="16.109375" style="143" customWidth="1"/>
    <col min="4" max="4" width="8.6640625" style="142" hidden="1" customWidth="1"/>
    <col min="5" max="5" width="12.33203125" style="141" hidden="1" customWidth="1"/>
    <col min="6" max="6" width="8.6640625" style="142"/>
    <col min="7" max="7" width="8.6640625" style="141" customWidth="1"/>
    <col min="8" max="16384" width="8.6640625" style="141"/>
  </cols>
  <sheetData>
    <row r="1" spans="1:15" s="164" customFormat="1" ht="11.4" customHeight="1">
      <c r="A1" s="151" t="s">
        <v>430</v>
      </c>
      <c r="B1" s="151" t="s">
        <v>219</v>
      </c>
      <c r="C1" s="150" t="s">
        <v>220</v>
      </c>
      <c r="D1" s="170" t="s">
        <v>431</v>
      </c>
      <c r="E1" s="169" t="s">
        <v>223</v>
      </c>
      <c r="F1" s="168">
        <v>45178</v>
      </c>
      <c r="G1" s="151" t="s">
        <v>227</v>
      </c>
    </row>
    <row r="2" spans="1:15">
      <c r="A2" s="6" t="s">
        <v>432</v>
      </c>
      <c r="B2" s="148" t="s">
        <v>433</v>
      </c>
      <c r="C2" s="147">
        <v>57867</v>
      </c>
      <c r="D2" s="146">
        <v>1.26</v>
      </c>
      <c r="E2" s="146"/>
      <c r="F2" s="153">
        <v>4.5</v>
      </c>
      <c r="G2" s="18">
        <f t="shared" ref="G2:G7" si="0">D2/F2</f>
        <v>0.28000000000000003</v>
      </c>
    </row>
    <row r="3" spans="1:15">
      <c r="A3" s="6" t="s">
        <v>434</v>
      </c>
      <c r="B3" s="148" t="s">
        <v>435</v>
      </c>
      <c r="C3" s="147">
        <v>118210.4</v>
      </c>
      <c r="D3" s="146">
        <v>0.24</v>
      </c>
      <c r="E3" s="146"/>
      <c r="F3" s="153">
        <v>0.75</v>
      </c>
      <c r="G3" s="18">
        <f t="shared" si="0"/>
        <v>0.32</v>
      </c>
    </row>
    <row r="4" spans="1:15">
      <c r="A4" s="6" t="s">
        <v>436</v>
      </c>
      <c r="B4" s="167" t="s">
        <v>437</v>
      </c>
      <c r="C4" s="147">
        <v>54430</v>
      </c>
      <c r="D4" s="146">
        <v>0.85</v>
      </c>
      <c r="E4" s="146"/>
      <c r="F4" s="153">
        <v>4</v>
      </c>
      <c r="G4" s="18">
        <f t="shared" si="0"/>
        <v>0.21249999999999999</v>
      </c>
    </row>
    <row r="5" spans="1:15" ht="13.5" customHeight="1">
      <c r="A5" s="6" t="s">
        <v>438</v>
      </c>
      <c r="B5" s="182" t="s">
        <v>439</v>
      </c>
      <c r="C5" s="183">
        <v>134238</v>
      </c>
      <c r="D5" s="146">
        <v>1.02</v>
      </c>
      <c r="E5" s="146"/>
      <c r="F5" s="153">
        <v>4</v>
      </c>
      <c r="G5" s="18">
        <f t="shared" si="0"/>
        <v>0.255</v>
      </c>
    </row>
    <row r="6" spans="1:15">
      <c r="A6" s="160" t="s">
        <v>440</v>
      </c>
      <c r="B6" s="159" t="s">
        <v>441</v>
      </c>
      <c r="C6" s="158">
        <v>57867.1</v>
      </c>
      <c r="D6" s="157">
        <v>1.24</v>
      </c>
      <c r="E6" s="157"/>
      <c r="F6" s="156">
        <v>5.25</v>
      </c>
      <c r="G6" s="18">
        <f t="shared" si="0"/>
        <v>0.2361904761904762</v>
      </c>
    </row>
    <row r="7" spans="1:15">
      <c r="A7" s="6" t="s">
        <v>442</v>
      </c>
      <c r="B7" s="148" t="s">
        <v>367</v>
      </c>
      <c r="C7" s="147">
        <v>56383.5</v>
      </c>
      <c r="D7" s="146">
        <v>0.39</v>
      </c>
      <c r="E7" s="146"/>
      <c r="F7" s="153">
        <v>3.5</v>
      </c>
      <c r="G7" s="18">
        <f t="shared" si="0"/>
        <v>0.11142857142857143</v>
      </c>
      <c r="O7" s="141" t="s">
        <v>34</v>
      </c>
    </row>
    <row r="8" spans="1:15" s="164" customFormat="1">
      <c r="A8" s="151" t="s">
        <v>443</v>
      </c>
      <c r="B8" s="151" t="s">
        <v>219</v>
      </c>
      <c r="C8" s="150" t="s">
        <v>220</v>
      </c>
      <c r="D8" s="149"/>
      <c r="E8" s="149"/>
      <c r="F8" s="149"/>
      <c r="G8" s="149"/>
    </row>
    <row r="9" spans="1:15">
      <c r="A9" s="6" t="s">
        <v>444</v>
      </c>
      <c r="B9" s="6" t="s">
        <v>445</v>
      </c>
      <c r="C9" s="6">
        <v>63242.18</v>
      </c>
      <c r="D9" s="146">
        <v>0.85</v>
      </c>
      <c r="E9" s="6"/>
      <c r="F9" s="153">
        <v>4.5</v>
      </c>
      <c r="G9" s="18">
        <f>D9/F9</f>
        <v>0.18888888888888888</v>
      </c>
    </row>
    <row r="10" spans="1:15" s="164" customFormat="1">
      <c r="A10" s="151" t="s">
        <v>446</v>
      </c>
      <c r="B10" s="151" t="s">
        <v>219</v>
      </c>
      <c r="C10" s="150" t="s">
        <v>220</v>
      </c>
      <c r="D10" s="149"/>
      <c r="E10" s="149"/>
      <c r="F10" s="149"/>
      <c r="G10" s="149"/>
    </row>
    <row r="11" spans="1:15">
      <c r="A11" s="6" t="s">
        <v>447</v>
      </c>
      <c r="B11" s="6" t="s">
        <v>445</v>
      </c>
      <c r="C11" s="6">
        <v>56552.2</v>
      </c>
      <c r="D11" s="146">
        <v>0.86</v>
      </c>
      <c r="E11" s="6"/>
      <c r="F11" s="153">
        <v>4.5</v>
      </c>
      <c r="G11" s="18">
        <f t="shared" ref="G11:G18" si="1">D11/F11</f>
        <v>0.19111111111111112</v>
      </c>
    </row>
    <row r="12" spans="1:15">
      <c r="A12" s="6" t="s">
        <v>188</v>
      </c>
      <c r="B12" s="6" t="s">
        <v>448</v>
      </c>
      <c r="C12" s="6">
        <v>54635.3</v>
      </c>
      <c r="D12" s="146">
        <v>0.85</v>
      </c>
      <c r="E12" s="6"/>
      <c r="F12" s="153">
        <v>5</v>
      </c>
      <c r="G12" s="18">
        <f t="shared" si="1"/>
        <v>0.16999999999999998</v>
      </c>
    </row>
    <row r="13" spans="1:15">
      <c r="A13" s="6" t="s">
        <v>417</v>
      </c>
      <c r="B13" s="5" t="s">
        <v>445</v>
      </c>
      <c r="C13" s="6">
        <v>59619.1</v>
      </c>
      <c r="D13" s="146">
        <v>1.1299999999999999</v>
      </c>
      <c r="E13" s="153">
        <v>4.25</v>
      </c>
      <c r="F13" s="153">
        <v>4.5</v>
      </c>
      <c r="G13" s="18">
        <f t="shared" si="1"/>
        <v>0.25111111111111106</v>
      </c>
    </row>
    <row r="14" spans="1:15">
      <c r="A14" s="6" t="s">
        <v>449</v>
      </c>
      <c r="B14" s="5" t="s">
        <v>445</v>
      </c>
      <c r="C14" s="6">
        <v>54227.3</v>
      </c>
      <c r="D14" s="146">
        <v>1.05</v>
      </c>
      <c r="E14" s="153">
        <v>4.25</v>
      </c>
      <c r="F14" s="153">
        <v>4.5</v>
      </c>
      <c r="G14" s="18">
        <f t="shared" si="1"/>
        <v>0.23333333333333334</v>
      </c>
    </row>
    <row r="15" spans="1:15">
      <c r="A15" s="6" t="s">
        <v>450</v>
      </c>
      <c r="B15" s="5" t="s">
        <v>445</v>
      </c>
      <c r="C15" s="6">
        <v>66408.2</v>
      </c>
      <c r="D15" s="146">
        <f>0.75+0.14</f>
        <v>0.89</v>
      </c>
      <c r="E15" s="153">
        <v>4.25</v>
      </c>
      <c r="F15" s="153">
        <v>4.5</v>
      </c>
      <c r="G15" s="18">
        <f t="shared" si="1"/>
        <v>0.19777777777777777</v>
      </c>
    </row>
    <row r="16" spans="1:15">
      <c r="A16" s="6" t="s">
        <v>451</v>
      </c>
      <c r="B16" s="5" t="s">
        <v>445</v>
      </c>
      <c r="C16" s="6">
        <v>54560.3</v>
      </c>
      <c r="D16" s="166">
        <v>0.95</v>
      </c>
      <c r="E16" s="153">
        <v>4.25</v>
      </c>
      <c r="F16" s="153">
        <v>4.5</v>
      </c>
      <c r="G16" s="18">
        <f t="shared" si="1"/>
        <v>0.21111111111111111</v>
      </c>
    </row>
    <row r="17" spans="1:7">
      <c r="A17" s="6" t="s">
        <v>416</v>
      </c>
      <c r="B17" s="5" t="s">
        <v>445</v>
      </c>
      <c r="C17" s="6">
        <v>56399.199999999997</v>
      </c>
      <c r="D17" s="166">
        <v>1</v>
      </c>
      <c r="E17" s="153">
        <v>4.25</v>
      </c>
      <c r="F17" s="153">
        <v>4.5</v>
      </c>
      <c r="G17" s="18">
        <f t="shared" si="1"/>
        <v>0.22222222222222221</v>
      </c>
    </row>
    <row r="18" spans="1:7">
      <c r="A18" s="6" t="s">
        <v>418</v>
      </c>
      <c r="B18" s="6" t="s">
        <v>445</v>
      </c>
      <c r="C18" s="6">
        <v>55723.199999999997</v>
      </c>
      <c r="D18" s="146">
        <v>1.01</v>
      </c>
      <c r="E18" s="6"/>
      <c r="F18" s="153">
        <v>4.5</v>
      </c>
      <c r="G18" s="18">
        <f t="shared" si="1"/>
        <v>0.22444444444444445</v>
      </c>
    </row>
    <row r="19" spans="1:7" s="164" customFormat="1">
      <c r="A19" s="151" t="s">
        <v>452</v>
      </c>
      <c r="B19" s="151" t="s">
        <v>219</v>
      </c>
      <c r="C19" s="150" t="s">
        <v>220</v>
      </c>
      <c r="D19" s="149"/>
      <c r="E19" s="149"/>
      <c r="F19" s="149"/>
      <c r="G19" s="149"/>
    </row>
    <row r="20" spans="1:7">
      <c r="A20" s="19" t="s">
        <v>190</v>
      </c>
      <c r="B20" s="148" t="s">
        <v>453</v>
      </c>
      <c r="C20" s="165">
        <v>54428.15</v>
      </c>
      <c r="D20" s="161">
        <v>1.37</v>
      </c>
      <c r="E20" s="161"/>
      <c r="F20" s="161">
        <v>6.25</v>
      </c>
      <c r="G20" s="18">
        <f>D20/F20</f>
        <v>0.21920000000000001</v>
      </c>
    </row>
    <row r="21" spans="1:7">
      <c r="A21" s="19" t="s">
        <v>205</v>
      </c>
      <c r="B21" s="148" t="s">
        <v>315</v>
      </c>
      <c r="C21" s="165">
        <v>52836.9</v>
      </c>
      <c r="D21" s="161">
        <v>0.69</v>
      </c>
      <c r="E21" s="161"/>
      <c r="F21" s="161">
        <v>4.25</v>
      </c>
      <c r="G21" s="18">
        <f>D21/F21</f>
        <v>0.16235294117647059</v>
      </c>
    </row>
    <row r="22" spans="1:7">
      <c r="A22" s="19" t="s">
        <v>454</v>
      </c>
      <c r="B22" s="148" t="s">
        <v>315</v>
      </c>
      <c r="C22" s="165">
        <v>55549.25</v>
      </c>
      <c r="D22" s="161">
        <v>0.83</v>
      </c>
      <c r="E22" s="161"/>
      <c r="F22" s="161">
        <v>4.5</v>
      </c>
      <c r="G22" s="18">
        <f>D22/F22</f>
        <v>0.18444444444444444</v>
      </c>
    </row>
    <row r="23" spans="1:7" s="164" customFormat="1">
      <c r="A23" s="151" t="s">
        <v>455</v>
      </c>
      <c r="B23" s="151" t="s">
        <v>219</v>
      </c>
      <c r="C23" s="150" t="s">
        <v>220</v>
      </c>
      <c r="D23" s="149"/>
      <c r="E23" s="149"/>
      <c r="F23" s="149"/>
      <c r="G23" s="149"/>
    </row>
    <row r="24" spans="1:7">
      <c r="A24" s="6" t="s">
        <v>456</v>
      </c>
      <c r="B24" s="148" t="s">
        <v>359</v>
      </c>
      <c r="C24" s="147">
        <v>68836.100000000006</v>
      </c>
      <c r="D24" s="146">
        <v>0.87</v>
      </c>
      <c r="E24" s="146"/>
      <c r="F24" s="153">
        <v>4</v>
      </c>
      <c r="G24" s="18">
        <f>D24/F24</f>
        <v>0.2175</v>
      </c>
    </row>
    <row r="25" spans="1:7">
      <c r="A25" s="6" t="s">
        <v>178</v>
      </c>
      <c r="B25" s="148" t="s">
        <v>359</v>
      </c>
      <c r="C25" s="147">
        <v>55302</v>
      </c>
      <c r="D25" s="146">
        <v>0.33</v>
      </c>
      <c r="E25" s="146"/>
      <c r="F25" s="153">
        <v>4</v>
      </c>
      <c r="G25" s="18">
        <f>D25/F25</f>
        <v>8.2500000000000004E-2</v>
      </c>
    </row>
    <row r="26" spans="1:7" s="164" customFormat="1">
      <c r="A26" s="151" t="s">
        <v>457</v>
      </c>
      <c r="B26" s="151" t="s">
        <v>219</v>
      </c>
      <c r="C26" s="150" t="s">
        <v>220</v>
      </c>
      <c r="D26" s="149"/>
      <c r="E26" s="149"/>
      <c r="F26" s="149"/>
      <c r="G26" s="149"/>
    </row>
    <row r="27" spans="1:7">
      <c r="A27" s="6" t="s">
        <v>456</v>
      </c>
      <c r="B27" s="148" t="s">
        <v>359</v>
      </c>
      <c r="C27" s="147">
        <v>68836.100000000006</v>
      </c>
      <c r="D27" s="146">
        <v>0.87</v>
      </c>
      <c r="E27" s="146"/>
      <c r="F27" s="153">
        <v>4</v>
      </c>
      <c r="G27" s="18">
        <f>D27/F27</f>
        <v>0.2175</v>
      </c>
    </row>
    <row r="28" spans="1:7" s="163" customFormat="1">
      <c r="A28" s="6" t="s">
        <v>214</v>
      </c>
      <c r="B28" s="148" t="s">
        <v>359</v>
      </c>
      <c r="C28" s="147">
        <v>55182.9</v>
      </c>
      <c r="D28" s="146">
        <v>0.92</v>
      </c>
      <c r="E28" s="146"/>
      <c r="F28" s="153">
        <v>5</v>
      </c>
      <c r="G28" s="18">
        <f>D28/F28</f>
        <v>0.184</v>
      </c>
    </row>
    <row r="29" spans="1:7" s="162" customFormat="1">
      <c r="A29" s="151" t="s">
        <v>458</v>
      </c>
      <c r="B29" s="151" t="s">
        <v>219</v>
      </c>
      <c r="C29" s="150" t="s">
        <v>220</v>
      </c>
      <c r="D29" s="149"/>
      <c r="E29" s="149"/>
      <c r="F29" s="149"/>
      <c r="G29" s="149"/>
    </row>
    <row r="30" spans="1:7">
      <c r="A30" s="6" t="s">
        <v>459</v>
      </c>
      <c r="B30" s="159" t="s">
        <v>460</v>
      </c>
      <c r="C30" s="147">
        <v>61301.13</v>
      </c>
      <c r="D30" s="146">
        <v>0.85</v>
      </c>
      <c r="E30" s="146"/>
      <c r="F30" s="153">
        <v>3</v>
      </c>
      <c r="G30" s="18">
        <f t="shared" ref="G30:G35" si="2">D30/F30</f>
        <v>0.28333333333333333</v>
      </c>
    </row>
    <row r="31" spans="1:7">
      <c r="A31" s="6" t="s">
        <v>157</v>
      </c>
      <c r="B31" s="148" t="s">
        <v>461</v>
      </c>
      <c r="C31" s="147">
        <v>54347.13</v>
      </c>
      <c r="D31" s="146">
        <v>0.89</v>
      </c>
      <c r="E31" s="146"/>
      <c r="F31" s="153">
        <v>4.25</v>
      </c>
      <c r="G31" s="18">
        <f t="shared" si="2"/>
        <v>0.20941176470588235</v>
      </c>
    </row>
    <row r="32" spans="1:7">
      <c r="A32" s="6" t="s">
        <v>462</v>
      </c>
      <c r="B32" s="148" t="s">
        <v>463</v>
      </c>
      <c r="C32" s="147" t="s">
        <v>464</v>
      </c>
      <c r="D32" s="146">
        <v>0.5</v>
      </c>
      <c r="E32" s="146"/>
      <c r="F32" s="153">
        <v>1.5</v>
      </c>
      <c r="G32" s="18">
        <f t="shared" si="2"/>
        <v>0.33333333333333331</v>
      </c>
    </row>
    <row r="33" spans="1:7">
      <c r="A33" s="6" t="s">
        <v>156</v>
      </c>
      <c r="B33" s="148" t="s">
        <v>465</v>
      </c>
      <c r="C33" s="147">
        <v>59497</v>
      </c>
      <c r="D33" s="146">
        <v>0.41</v>
      </c>
      <c r="E33" s="6"/>
      <c r="F33" s="146">
        <v>1.5</v>
      </c>
      <c r="G33" s="18">
        <f t="shared" si="2"/>
        <v>0.27333333333333332</v>
      </c>
    </row>
    <row r="34" spans="1:7">
      <c r="A34" s="6" t="s">
        <v>158</v>
      </c>
      <c r="B34" s="148" t="s">
        <v>415</v>
      </c>
      <c r="C34" s="147">
        <v>59498</v>
      </c>
      <c r="D34" s="146">
        <v>0.46</v>
      </c>
      <c r="E34" s="6"/>
      <c r="F34" s="146">
        <v>1.5</v>
      </c>
      <c r="G34" s="18">
        <f t="shared" si="2"/>
        <v>0.3066666666666667</v>
      </c>
    </row>
    <row r="35" spans="1:7">
      <c r="A35" s="6" t="s">
        <v>466</v>
      </c>
      <c r="B35" s="148" t="s">
        <v>359</v>
      </c>
      <c r="C35" s="147">
        <v>92472.2</v>
      </c>
      <c r="D35" s="146">
        <v>1.01</v>
      </c>
      <c r="E35" s="146"/>
      <c r="F35" s="153">
        <v>3.25</v>
      </c>
      <c r="G35" s="18">
        <f t="shared" si="2"/>
        <v>0.3107692307692308</v>
      </c>
    </row>
    <row r="36" spans="1:7" s="162" customFormat="1">
      <c r="A36" s="151" t="s">
        <v>467</v>
      </c>
      <c r="B36" s="151" t="s">
        <v>219</v>
      </c>
      <c r="C36" s="150" t="s">
        <v>220</v>
      </c>
      <c r="D36" s="149"/>
      <c r="E36" s="149"/>
      <c r="F36" s="149"/>
      <c r="G36" s="149"/>
    </row>
    <row r="37" spans="1:7">
      <c r="A37" s="19" t="s">
        <v>148</v>
      </c>
      <c r="B37" s="155" t="s">
        <v>468</v>
      </c>
      <c r="C37" s="154">
        <v>49125.599999999999</v>
      </c>
      <c r="D37" s="161">
        <v>0.51</v>
      </c>
      <c r="E37" s="161"/>
      <c r="F37" s="161">
        <v>3</v>
      </c>
      <c r="G37" s="18">
        <f>D37/F37</f>
        <v>0.17</v>
      </c>
    </row>
    <row r="38" spans="1:7">
      <c r="A38" s="160" t="s">
        <v>469</v>
      </c>
      <c r="B38" s="159" t="s">
        <v>470</v>
      </c>
      <c r="C38" s="158">
        <v>60042.2</v>
      </c>
      <c r="D38" s="157">
        <v>0.81</v>
      </c>
      <c r="E38" s="157"/>
      <c r="F38" s="156">
        <v>3.6</v>
      </c>
      <c r="G38" s="18">
        <f>D38/F38</f>
        <v>0.22500000000000001</v>
      </c>
    </row>
    <row r="39" spans="1:7">
      <c r="A39" s="20" t="s">
        <v>154</v>
      </c>
      <c r="B39" s="155" t="s">
        <v>471</v>
      </c>
      <c r="C39" s="154">
        <v>56871</v>
      </c>
      <c r="D39" s="153">
        <v>0.86</v>
      </c>
      <c r="E39" s="153"/>
      <c r="F39" s="152">
        <v>3.5</v>
      </c>
      <c r="G39" s="18">
        <f>D39/F39</f>
        <v>0.24571428571428572</v>
      </c>
    </row>
    <row r="40" spans="1:7">
      <c r="A40" s="6" t="s">
        <v>472</v>
      </c>
      <c r="B40" s="148" t="s">
        <v>473</v>
      </c>
      <c r="C40" s="147">
        <v>53765.1</v>
      </c>
      <c r="D40" s="146">
        <v>0.95</v>
      </c>
      <c r="E40" s="6"/>
      <c r="F40" s="146">
        <v>3.5</v>
      </c>
      <c r="G40" s="18">
        <f>D40/F40</f>
        <v>0.27142857142857141</v>
      </c>
    </row>
    <row r="41" spans="1:7">
      <c r="A41" s="6" t="s">
        <v>474</v>
      </c>
      <c r="B41" s="148" t="s">
        <v>475</v>
      </c>
      <c r="C41" s="147">
        <v>53765.1</v>
      </c>
      <c r="D41" s="146">
        <v>0.72</v>
      </c>
      <c r="E41" s="6"/>
      <c r="F41" s="146">
        <v>2.5</v>
      </c>
      <c r="G41" s="18">
        <f>D41/F41</f>
        <v>0.28799999999999998</v>
      </c>
    </row>
    <row r="42" spans="1:7">
      <c r="A42" s="151" t="s">
        <v>476</v>
      </c>
      <c r="B42" s="151" t="s">
        <v>219</v>
      </c>
      <c r="C42" s="150" t="s">
        <v>220</v>
      </c>
      <c r="D42" s="149"/>
      <c r="E42" s="149"/>
      <c r="F42" s="149"/>
      <c r="G42" s="149"/>
    </row>
    <row r="43" spans="1:7">
      <c r="A43" s="6" t="s">
        <v>477</v>
      </c>
      <c r="B43" s="148" t="s">
        <v>478</v>
      </c>
      <c r="C43" s="147" t="s">
        <v>479</v>
      </c>
      <c r="D43" s="146">
        <v>0.2</v>
      </c>
      <c r="E43" s="6"/>
      <c r="F43" s="146">
        <v>1</v>
      </c>
      <c r="G43" s="18">
        <f t="shared" ref="G43:G49" si="3">D43/F43</f>
        <v>0.2</v>
      </c>
    </row>
    <row r="44" spans="1:7">
      <c r="A44" s="6" t="s">
        <v>480</v>
      </c>
      <c r="B44" s="148" t="s">
        <v>481</v>
      </c>
      <c r="C44" s="147" t="s">
        <v>479</v>
      </c>
      <c r="D44" s="146">
        <v>0.23</v>
      </c>
      <c r="E44" s="6"/>
      <c r="F44" s="146">
        <v>1.4</v>
      </c>
      <c r="G44" s="18">
        <f t="shared" si="3"/>
        <v>0.16428571428571431</v>
      </c>
    </row>
    <row r="45" spans="1:7">
      <c r="A45" s="6" t="s">
        <v>482</v>
      </c>
      <c r="B45" s="148" t="s">
        <v>483</v>
      </c>
      <c r="C45" s="147" t="s">
        <v>479</v>
      </c>
      <c r="D45" s="146">
        <v>0.59</v>
      </c>
      <c r="E45" s="6"/>
      <c r="F45" s="146">
        <v>2</v>
      </c>
      <c r="G45" s="18">
        <f t="shared" si="3"/>
        <v>0.29499999999999998</v>
      </c>
    </row>
    <row r="46" spans="1:7">
      <c r="A46" s="6" t="s">
        <v>419</v>
      </c>
      <c r="B46" s="148" t="s">
        <v>484</v>
      </c>
      <c r="C46" s="147" t="s">
        <v>479</v>
      </c>
      <c r="D46" s="146">
        <v>0.5</v>
      </c>
      <c r="E46" s="6"/>
      <c r="F46" s="146">
        <v>2</v>
      </c>
      <c r="G46" s="18">
        <f t="shared" si="3"/>
        <v>0.25</v>
      </c>
    </row>
    <row r="47" spans="1:7">
      <c r="A47" s="6" t="s">
        <v>485</v>
      </c>
      <c r="B47" s="148" t="s">
        <v>486</v>
      </c>
      <c r="C47" s="147" t="s">
        <v>479</v>
      </c>
      <c r="D47" s="146">
        <v>0.373</v>
      </c>
      <c r="E47" s="6"/>
      <c r="F47" s="146">
        <v>1.75</v>
      </c>
      <c r="G47" s="18">
        <f t="shared" si="3"/>
        <v>0.21314285714285713</v>
      </c>
    </row>
    <row r="48" spans="1:7">
      <c r="A48" s="6" t="s">
        <v>487</v>
      </c>
      <c r="B48" s="148" t="s">
        <v>488</v>
      </c>
      <c r="C48" s="147" t="s">
        <v>479</v>
      </c>
      <c r="D48" s="146">
        <v>0.44</v>
      </c>
      <c r="E48" s="6"/>
      <c r="F48" s="146">
        <v>1.75</v>
      </c>
      <c r="G48" s="18">
        <f t="shared" si="3"/>
        <v>0.25142857142857145</v>
      </c>
    </row>
    <row r="49" spans="1:17">
      <c r="A49" s="6" t="s">
        <v>489</v>
      </c>
      <c r="B49" s="148" t="s">
        <v>470</v>
      </c>
      <c r="C49" s="147">
        <v>55599.1</v>
      </c>
      <c r="D49" s="146">
        <v>0.89</v>
      </c>
      <c r="E49" s="6"/>
      <c r="F49" s="146">
        <v>2.5</v>
      </c>
      <c r="G49" s="18">
        <f t="shared" si="3"/>
        <v>0.35599999999999998</v>
      </c>
    </row>
    <row r="50" spans="1:17">
      <c r="A50" s="151" t="s">
        <v>490</v>
      </c>
      <c r="B50" s="151" t="s">
        <v>219</v>
      </c>
      <c r="C50" s="150" t="s">
        <v>220</v>
      </c>
      <c r="D50" s="149"/>
      <c r="E50" s="149"/>
      <c r="F50" s="149"/>
      <c r="G50" s="149"/>
      <c r="H50" s="141" t="s">
        <v>130</v>
      </c>
      <c r="I50" s="141" t="s">
        <v>128</v>
      </c>
      <c r="J50" s="141" t="s">
        <v>420</v>
      </c>
    </row>
    <row r="51" spans="1:17">
      <c r="A51" s="6" t="s">
        <v>163</v>
      </c>
      <c r="B51" s="148" t="s">
        <v>421</v>
      </c>
      <c r="C51" s="147" t="s">
        <v>491</v>
      </c>
      <c r="D51" s="146">
        <v>0.4</v>
      </c>
      <c r="E51" s="6"/>
      <c r="F51" s="146">
        <v>0.4</v>
      </c>
      <c r="G51" s="18">
        <f>D51/F51</f>
        <v>1</v>
      </c>
      <c r="H51" s="146">
        <v>0.4</v>
      </c>
      <c r="I51" s="146">
        <v>0.6</v>
      </c>
      <c r="J51" s="146">
        <v>0.5</v>
      </c>
    </row>
    <row r="52" spans="1:17">
      <c r="A52" s="6" t="s">
        <v>167</v>
      </c>
      <c r="B52" s="148" t="s">
        <v>421</v>
      </c>
      <c r="C52" s="147" t="s">
        <v>491</v>
      </c>
      <c r="D52" s="146">
        <v>0.96</v>
      </c>
      <c r="E52" s="6"/>
      <c r="F52" s="146">
        <v>2.35</v>
      </c>
      <c r="G52" s="18">
        <f>D52/F52</f>
        <v>0.40851063829787232</v>
      </c>
      <c r="H52" s="146">
        <v>2.35</v>
      </c>
      <c r="I52" s="146">
        <v>0.6</v>
      </c>
      <c r="J52" s="146">
        <v>1.8</v>
      </c>
      <c r="Q52" s="141" t="s">
        <v>34</v>
      </c>
    </row>
    <row r="53" spans="1:17">
      <c r="A53" s="6" t="s">
        <v>492</v>
      </c>
      <c r="B53" s="148" t="s">
        <v>493</v>
      </c>
      <c r="C53" s="147" t="s">
        <v>479</v>
      </c>
      <c r="D53" s="146">
        <v>0.24</v>
      </c>
      <c r="E53" s="6"/>
      <c r="F53" s="146">
        <v>0.9</v>
      </c>
      <c r="G53" s="18">
        <f>D53/F53</f>
        <v>0.26666666666666666</v>
      </c>
    </row>
    <row r="54" spans="1:17">
      <c r="A54" s="6" t="s">
        <v>423</v>
      </c>
      <c r="B54" s="148" t="s">
        <v>424</v>
      </c>
      <c r="C54" s="147" t="s">
        <v>425</v>
      </c>
      <c r="D54" s="146">
        <v>0.38</v>
      </c>
      <c r="E54" s="6"/>
      <c r="F54" s="146">
        <v>1.75</v>
      </c>
      <c r="G54" s="18">
        <f>D54/F54</f>
        <v>0.21714285714285714</v>
      </c>
    </row>
    <row r="55" spans="1:17">
      <c r="A55" s="151" t="s">
        <v>490</v>
      </c>
      <c r="B55" s="151" t="s">
        <v>219</v>
      </c>
      <c r="C55" s="150" t="s">
        <v>220</v>
      </c>
      <c r="D55" s="149"/>
      <c r="E55" s="149"/>
      <c r="F55" s="149"/>
      <c r="G55" s="149"/>
      <c r="H55" s="141" t="s">
        <v>130</v>
      </c>
      <c r="I55" s="141" t="s">
        <v>128</v>
      </c>
      <c r="J55" s="141" t="s">
        <v>420</v>
      </c>
    </row>
    <row r="56" spans="1:17">
      <c r="A56" s="6" t="s">
        <v>165</v>
      </c>
      <c r="B56" s="148" t="s">
        <v>422</v>
      </c>
      <c r="C56" s="147" t="s">
        <v>491</v>
      </c>
      <c r="D56" s="146">
        <v>0.8</v>
      </c>
      <c r="E56" s="6"/>
      <c r="F56" s="146">
        <v>0.8</v>
      </c>
      <c r="G56" s="18">
        <f>D56/F56</f>
        <v>1</v>
      </c>
      <c r="H56" s="146">
        <v>0.8</v>
      </c>
      <c r="I56" s="146">
        <v>0</v>
      </c>
      <c r="J56" s="146">
        <v>0.8</v>
      </c>
    </row>
    <row r="57" spans="1:17">
      <c r="A57" s="6" t="s">
        <v>169</v>
      </c>
      <c r="B57" s="148" t="s">
        <v>422</v>
      </c>
      <c r="C57" s="147" t="s">
        <v>491</v>
      </c>
      <c r="D57" s="146">
        <v>1.54</v>
      </c>
      <c r="E57" s="6"/>
      <c r="F57" s="146">
        <v>3.35</v>
      </c>
      <c r="G57" s="18">
        <f>D57/F57</f>
        <v>0.45970149253731341</v>
      </c>
      <c r="H57" s="146">
        <v>3.35</v>
      </c>
      <c r="I57" s="146">
        <v>0</v>
      </c>
      <c r="J57" s="146">
        <v>2.6</v>
      </c>
    </row>
    <row r="58" spans="1:17">
      <c r="A58" s="6" t="s">
        <v>426</v>
      </c>
      <c r="B58" s="148" t="s">
        <v>427</v>
      </c>
      <c r="C58" s="147" t="s">
        <v>428</v>
      </c>
      <c r="D58" s="146">
        <v>0.51</v>
      </c>
      <c r="E58" s="6"/>
      <c r="F58" s="146">
        <v>2.25</v>
      </c>
      <c r="G58" s="18">
        <f>D58/F58</f>
        <v>0.22666666666666668</v>
      </c>
    </row>
    <row r="59" spans="1:17">
      <c r="A59" s="6" t="s">
        <v>494</v>
      </c>
      <c r="B59" s="148" t="s">
        <v>495</v>
      </c>
      <c r="C59" s="147" t="s">
        <v>479</v>
      </c>
      <c r="D59" s="146">
        <v>0.43</v>
      </c>
      <c r="E59" s="6"/>
      <c r="F59" s="146">
        <v>1.4</v>
      </c>
      <c r="G59" s="18">
        <f>D59/F59</f>
        <v>0.30714285714285716</v>
      </c>
    </row>
    <row r="60" spans="1:17" ht="12.6" thickBot="1">
      <c r="A60" s="6" t="s">
        <v>175</v>
      </c>
      <c r="B60" s="148" t="s">
        <v>429</v>
      </c>
      <c r="C60" s="147" t="s">
        <v>428</v>
      </c>
      <c r="D60" s="146">
        <v>0.78</v>
      </c>
      <c r="E60" s="6"/>
      <c r="F60" s="146">
        <v>2.25</v>
      </c>
      <c r="G60" s="18">
        <f>D60/F60</f>
        <v>0.34666666666666668</v>
      </c>
    </row>
    <row r="61" spans="1:17" ht="12.6" thickBot="1">
      <c r="A61" s="145" t="s">
        <v>496</v>
      </c>
    </row>
  </sheetData>
  <pageMargins left="0.7" right="0.7" top="0.75" bottom="0.75" header="0.3" footer="0.3"/>
  <pageSetup orientation="portrait" r:id="rId1"/>
</worksheet>
</file>

<file path=docMetadata/LabelInfo.xml><?xml version="1.0" encoding="utf-8"?>
<clbl:labelList xmlns:clbl="http://schemas.microsoft.com/office/2020/mipLabelMetadata">
  <clbl:label id="{cd62b7dd-4b48-44bd-90e7-e143a22c8ead}" enabled="0" method="" siteId="{cd62b7dd-4b48-44bd-90e7-e143a22c8ea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3 Week Menu Posting P-12 </vt:lpstr>
      <vt:lpstr>2 Week Menu Posting NB</vt:lpstr>
      <vt:lpstr>Daily Items Posting Price List</vt:lpstr>
      <vt:lpstr>Daily Items P-12 Price List </vt:lpstr>
      <vt:lpstr>Mains K-12</vt:lpstr>
      <vt:lpstr>4 Week Menu Posting</vt:lpstr>
      <vt:lpstr>Core Menu</vt:lpstr>
      <vt:lpstr>'2 Week Menu Posting NB'!Print_Area</vt:lpstr>
      <vt:lpstr>'3 Week Menu Posting P-12 '!Print_Area</vt:lpstr>
      <vt:lpstr>'4 Week Menu Posting'!Print_Area</vt:lpstr>
      <vt:lpstr>'Daily Items P-12 Price List '!Print_Area</vt:lpstr>
      <vt:lpstr>'Daily Items Posting Price List'!Print_Area</vt:lpstr>
    </vt:vector>
  </TitlesOfParts>
  <Manager/>
  <Company>Compass Group North America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Gaskin, Kevin</dc:creator>
  <cp:keywords/>
  <dc:description/>
  <cp:lastModifiedBy>Thorne, Patricia (ASD-W)</cp:lastModifiedBy>
  <cp:revision/>
  <cp:lastPrinted>2024-08-22T20:55:56Z</cp:lastPrinted>
  <dcterms:created xsi:type="dcterms:W3CDTF">2019-09-24T21:59:27Z</dcterms:created>
  <dcterms:modified xsi:type="dcterms:W3CDTF">2024-09-08T16:08:59Z</dcterms:modified>
  <cp:category/>
  <cp:contentStatus/>
</cp:coreProperties>
</file>